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571" firstSheet="1" activeTab="1"/>
  </bookViews>
  <sheets>
    <sheet name="Лист согласований" sheetId="1" state="hidden" r:id="rId1"/>
    <sheet name="Бланк уставок" sheetId="2" r:id="rId2"/>
    <sheet name="Параметры Г" sheetId="3" state="hidden" r:id="rId3"/>
    <sheet name="Параметры Т" sheetId="4" state="hidden" r:id="rId4"/>
    <sheet name="Параметры ТСН" sheetId="5" state="hidden" r:id="rId5"/>
  </sheets>
  <definedNames>
    <definedName name="_xlnm.Print_Titles" localSheetId="1">'Бланк уставок'!$3:$4</definedName>
    <definedName name="_xlnm.Print_Area" localSheetId="1">'Бланк уставок'!$A$1:$S$69</definedName>
    <definedName name="_xlnm.Print_Area" localSheetId="0">'Лист согласований'!$A$1:$H$18</definedName>
  </definedNames>
  <calcPr calcMode="manual" fullCalcOnLoad="1"/>
</workbook>
</file>

<file path=xl/sharedStrings.xml><?xml version="1.0" encoding="utf-8"?>
<sst xmlns="http://schemas.openxmlformats.org/spreadsheetml/2006/main" count="484" uniqueCount="225">
  <si>
    <t>Наименование уставок</t>
  </si>
  <si>
    <t xml:space="preserve">Обозначение уставок   </t>
  </si>
  <si>
    <t>е.д. изм.</t>
  </si>
  <si>
    <t>Значение уставки по умолчанию</t>
  </si>
  <si>
    <t>Уставка</t>
  </si>
  <si>
    <t xml:space="preserve">Число фаз </t>
  </si>
  <si>
    <t>мин</t>
  </si>
  <si>
    <t>макс</t>
  </si>
  <si>
    <t>шаг</t>
  </si>
  <si>
    <t>первич</t>
  </si>
  <si>
    <t>вторич</t>
  </si>
  <si>
    <t>о.е.</t>
  </si>
  <si>
    <t>c</t>
  </si>
  <si>
    <t>Входная цепь</t>
  </si>
  <si>
    <t>Лист согласований</t>
  </si>
  <si>
    <t>Наименование организации
(предприятия)</t>
  </si>
  <si>
    <t>Исполнитель</t>
  </si>
  <si>
    <t>ФИО</t>
  </si>
  <si>
    <t>Подпись</t>
  </si>
  <si>
    <t>Дата</t>
  </si>
  <si>
    <t>Примечание</t>
  </si>
  <si>
    <t>ООО НПП "ЭКРА"</t>
  </si>
  <si>
    <t>Разработал</t>
  </si>
  <si>
    <t>Зав.сектором</t>
  </si>
  <si>
    <t>Доронин А.В.</t>
  </si>
  <si>
    <t>Утвердил</t>
  </si>
  <si>
    <t>Наумов В.А.</t>
  </si>
  <si>
    <t>Расчет выполнил</t>
  </si>
  <si>
    <t>ГИП</t>
  </si>
  <si>
    <t>Начальник СРЗА</t>
  </si>
  <si>
    <t>Таблица 1 Параметры трансформатора</t>
  </si>
  <si>
    <t>№ п.п.</t>
  </si>
  <si>
    <t>Наименование</t>
  </si>
  <si>
    <t>Обозначение</t>
  </si>
  <si>
    <t>Значение</t>
  </si>
  <si>
    <t>Ед. изм.</t>
  </si>
  <si>
    <t>3хОРЦ-417000/750</t>
  </si>
  <si>
    <t>5Т</t>
  </si>
  <si>
    <t>Номинальное напряжение на стороне ВН</t>
  </si>
  <si>
    <t>Uвн</t>
  </si>
  <si>
    <t>кВ</t>
  </si>
  <si>
    <t>Номинальное напряжение на стороне СН</t>
  </si>
  <si>
    <t>Uсн</t>
  </si>
  <si>
    <t>Номинальное напряжение на стороне НН</t>
  </si>
  <si>
    <t>Uнн</t>
  </si>
  <si>
    <t>Полная мощность защищаемого объекта</t>
  </si>
  <si>
    <t>Sном</t>
  </si>
  <si>
    <t>МВА</t>
  </si>
  <si>
    <t>Напряжение короткого замыкания</t>
  </si>
  <si>
    <t>Uk</t>
  </si>
  <si>
    <t>%</t>
  </si>
  <si>
    <t>Первичный номинальный ток на стороен ВН</t>
  </si>
  <si>
    <t>Iвн</t>
  </si>
  <si>
    <t>А</t>
  </si>
  <si>
    <t>Первичный номинальный ток на стороен СН</t>
  </si>
  <si>
    <t>Iсн</t>
  </si>
  <si>
    <t>Первичный номинальный ток на стороен НН1</t>
  </si>
  <si>
    <t>Iнн1</t>
  </si>
  <si>
    <t>Первичный номинальный ток на стороен НН2</t>
  </si>
  <si>
    <t>Iнн2</t>
  </si>
  <si>
    <t>Таблица 2 Расчет базисных величин</t>
  </si>
  <si>
    <t>Наименование цепи</t>
  </si>
  <si>
    <t>Kтт или Kтн</t>
  </si>
  <si>
    <t>Базисная 
величина</t>
  </si>
  <si>
    <t>Схема 
соединения 
ТТ (ТН)</t>
  </si>
  <si>
    <t>Ток в цепи ТТ на стороне ВН ТБ</t>
  </si>
  <si>
    <t>/</t>
  </si>
  <si>
    <t>Y</t>
  </si>
  <si>
    <t>Ток в цепи ТТ на стороне НН1 ТБ</t>
  </si>
  <si>
    <t>Ток в цепи ТТ в нулевом проводе ТБ</t>
  </si>
  <si>
    <t>1*</t>
  </si>
  <si>
    <t>Ток в цепи ТТ типа ТПС</t>
  </si>
  <si>
    <t>Напряжение в цепи ТН на стороне НН1 ТБ (Y)</t>
  </si>
  <si>
    <t>Δ</t>
  </si>
  <si>
    <t>Напряжение в цепи ТН на стороне НН2 ТБ (Y)</t>
  </si>
  <si>
    <t>Программно вычисляемые цепи</t>
  </si>
  <si>
    <t>Примечание:</t>
  </si>
  <si>
    <t>1) * - базисная величина принимается по умолчанию</t>
  </si>
  <si>
    <r>
      <t>I</t>
    </r>
    <r>
      <rPr>
        <vertAlign val="subscript"/>
        <sz val="12"/>
        <rFont val="Times New Roman"/>
        <family val="1"/>
      </rPr>
      <t>ВН ТБ</t>
    </r>
  </si>
  <si>
    <r>
      <t>I</t>
    </r>
    <r>
      <rPr>
        <vertAlign val="subscript"/>
        <sz val="12"/>
        <rFont val="Times New Roman"/>
        <family val="1"/>
      </rPr>
      <t>НН1 ТБ-5Г</t>
    </r>
  </si>
  <si>
    <r>
      <t>I</t>
    </r>
    <r>
      <rPr>
        <vertAlign val="subscript"/>
        <sz val="12"/>
        <rFont val="Times New Roman"/>
        <family val="1"/>
      </rPr>
      <t>НН2 ТБ-5Г</t>
    </r>
  </si>
  <si>
    <r>
      <t>I</t>
    </r>
    <r>
      <rPr>
        <vertAlign val="subscript"/>
        <sz val="12"/>
        <rFont val="Times New Roman"/>
        <family val="1"/>
      </rPr>
      <t>НН1 ТБ-6Г</t>
    </r>
  </si>
  <si>
    <r>
      <t>I</t>
    </r>
    <r>
      <rPr>
        <vertAlign val="subscript"/>
        <sz val="12"/>
        <rFont val="Times New Roman"/>
        <family val="1"/>
      </rPr>
      <t>НН2 ТБ-6Г</t>
    </r>
  </si>
  <si>
    <r>
      <t>I</t>
    </r>
    <r>
      <rPr>
        <vertAlign val="subscript"/>
        <sz val="12"/>
        <rFont val="Times New Roman"/>
        <family val="1"/>
      </rPr>
      <t>N, ВН</t>
    </r>
  </si>
  <si>
    <r>
      <t>I</t>
    </r>
    <r>
      <rPr>
        <vertAlign val="subscript"/>
        <sz val="12"/>
        <rFont val="Times New Roman"/>
        <family val="1"/>
      </rPr>
      <t>ТПС</t>
    </r>
  </si>
  <si>
    <r>
      <t>U</t>
    </r>
    <r>
      <rPr>
        <vertAlign val="subscript"/>
        <sz val="12"/>
        <rFont val="Times New Roman"/>
        <family val="1"/>
      </rPr>
      <t>НН1 ТБ, Y</t>
    </r>
  </si>
  <si>
    <r>
      <t>Напряжение в цепи ТН на стороне НН1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</si>
  <si>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НН1 ТБ, Δ</t>
    </r>
  </si>
  <si>
    <r>
      <t>U</t>
    </r>
    <r>
      <rPr>
        <vertAlign val="subscript"/>
        <sz val="12"/>
        <rFont val="Times New Roman"/>
        <family val="1"/>
      </rPr>
      <t>НН2 ТБ, Y</t>
    </r>
  </si>
  <si>
    <r>
      <t>Напряжение в цепи ТН на стороне НН2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</si>
  <si>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НН2 ТБ, Δ</t>
    </r>
  </si>
  <si>
    <t xml:space="preserve">Обозначение </t>
  </si>
  <si>
    <t>Таблица 1 Параметры генератора</t>
  </si>
  <si>
    <t>Номинальное напряжение</t>
  </si>
  <si>
    <t>Uном</t>
  </si>
  <si>
    <t>Активная мощность защищаемого объекта</t>
  </si>
  <si>
    <t>Рном</t>
  </si>
  <si>
    <t>МВт</t>
  </si>
  <si>
    <t>Коэффициент мощности</t>
  </si>
  <si>
    <t>cosf</t>
  </si>
  <si>
    <t>Первичный номинальный ток генератора</t>
  </si>
  <si>
    <t>Iном</t>
  </si>
  <si>
    <t>Таблица 2  Расчет базисных величин</t>
  </si>
  <si>
    <t>Ток на выводах генератора</t>
  </si>
  <si>
    <t>Iг</t>
  </si>
  <si>
    <t>Ток в нейтрали генератора</t>
  </si>
  <si>
    <t>Iнг</t>
  </si>
  <si>
    <t>Ток на выводах генератора в цепи ТНПУ</t>
  </si>
  <si>
    <t>Iтнп</t>
  </si>
  <si>
    <t>-</t>
  </si>
  <si>
    <t>Напряжение на выводах генератора</t>
  </si>
  <si>
    <t xml:space="preserve"> UГ,Y</t>
  </si>
  <si>
    <t>UГ,Δ</t>
  </si>
  <si>
    <t>Zб</t>
  </si>
  <si>
    <t>Ом</t>
  </si>
  <si>
    <t>Таблица 1 Параметры трансформатора собственных нужд</t>
  </si>
  <si>
    <t>ТСН</t>
  </si>
  <si>
    <t>Первичный номинальный ток на стороен НН</t>
  </si>
  <si>
    <t>Iнн</t>
  </si>
  <si>
    <t>Ток в цепи ТТ на стороне ВН ТСН</t>
  </si>
  <si>
    <t>Iвн тсн</t>
  </si>
  <si>
    <t>Ток в цепи ТТ на стороне НН ТСН</t>
  </si>
  <si>
    <t>Iнн тсн</t>
  </si>
  <si>
    <t>Ток в цепи ТТ в нулевом проводе ТСН</t>
  </si>
  <si>
    <t>In</t>
  </si>
  <si>
    <t>Ток в цепи ТНП на стороне ВН ТСН</t>
  </si>
  <si>
    <t>Напряжение в цепи ТН на шинах ГРУ 10 кВ (Y)</t>
  </si>
  <si>
    <t>Uш,Y</t>
  </si>
  <si>
    <t>U∆ н-к</t>
  </si>
  <si>
    <r>
      <t>Напряжение в цепи ТН на шинах ГРУ 10 кВ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</si>
  <si>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t>In, нг</t>
  </si>
  <si>
    <t>Величина</t>
  </si>
  <si>
    <t>ед.
изм.</t>
  </si>
  <si>
    <t>Коэффициент возврата</t>
  </si>
  <si>
    <t>Напряжение срабатывания</t>
  </si>
  <si>
    <t>В</t>
  </si>
  <si>
    <t>Кв</t>
  </si>
  <si>
    <t>Uср</t>
  </si>
  <si>
    <t>Гетман Н.С.</t>
  </si>
  <si>
    <t>Uн-к</t>
  </si>
  <si>
    <t>с</t>
  </si>
  <si>
    <t>Выдержка времени на срабатывание</t>
  </si>
  <si>
    <t>ЗМН</t>
  </si>
  <si>
    <t>Моностабильная константа</t>
  </si>
  <si>
    <t>Наименование организации</t>
  </si>
  <si>
    <t>Согласовано</t>
  </si>
  <si>
    <t>Утверждено</t>
  </si>
  <si>
    <t>Обозначение измер. орг-на</t>
  </si>
  <si>
    <t xml:space="preserve">Реж. работы пуска по напр.: 1-по U&lt;.,  0-по U&lt; или по U2&gt; </t>
  </si>
  <si>
    <t>РН ЗПН</t>
  </si>
  <si>
    <t>Гц</t>
  </si>
  <si>
    <t>РН ПпН</t>
  </si>
  <si>
    <t>U2 &gt;</t>
  </si>
  <si>
    <t>ЗПН_Сраб</t>
  </si>
  <si>
    <t>TMOI1</t>
  </si>
  <si>
    <t>TMOI2</t>
  </si>
  <si>
    <t>ЧАПВ_Сраб</t>
  </si>
  <si>
    <t>Неиспр_ТН</t>
  </si>
  <si>
    <t>Режим_раб_ПпН</t>
  </si>
  <si>
    <t>TMOI6</t>
  </si>
  <si>
    <t>РКЧ АЧР</t>
  </si>
  <si>
    <t>F1&gt;ст.1</t>
  </si>
  <si>
    <t>F1&gt;ст.2</t>
  </si>
  <si>
    <t>F1&lt;ст.1</t>
  </si>
  <si>
    <t>F1&lt;ст.2</t>
  </si>
  <si>
    <t>dF возв</t>
  </si>
  <si>
    <t>dF1/dt ср</t>
  </si>
  <si>
    <t>Гц/с</t>
  </si>
  <si>
    <t>Блокировка по скорости срабатывания</t>
  </si>
  <si>
    <t>Срабатывание максимальной частоты 1ступени</t>
  </si>
  <si>
    <t>Срабатывание максимальной частоты 2ступени</t>
  </si>
  <si>
    <t>Срабатывание минимальной частоты 1ступени</t>
  </si>
  <si>
    <t>Срабатывание минимальной частоты 2ступени</t>
  </si>
  <si>
    <t>Срабатывание частоты на возврат</t>
  </si>
  <si>
    <t>Возврат_ЗПН</t>
  </si>
  <si>
    <t>Блок. ПпН по неисп ТН: 1-предусмотр., 0-не предусмотр.</t>
  </si>
  <si>
    <t>Блок_ПпН_по_Неисп_ТН</t>
  </si>
  <si>
    <t>АЧР-ЧАПВ</t>
  </si>
  <si>
    <t>Сраб_АЧР-1</t>
  </si>
  <si>
    <t>Сраб_АЧР-2</t>
  </si>
  <si>
    <t>Длит_сигн_ЧАПВ</t>
  </si>
  <si>
    <t>ТМОI4</t>
  </si>
  <si>
    <t>ТМОI5</t>
  </si>
  <si>
    <t>Блок. АЧР-1 по сниж.скор:1-предусмотр., 0-не предусмотр.</t>
  </si>
  <si>
    <t>Блок_по_скор_АЧР-1</t>
  </si>
  <si>
    <t>Блок. АЧР-2 по сниж.скор:1-предусмотр., 0-не предусмотр.</t>
  </si>
  <si>
    <t>Блок_по_скор_АЧР-2</t>
  </si>
  <si>
    <t>Работа АЧР-1: 1-предусмотр., 0-не предусмотр.</t>
  </si>
  <si>
    <t>Работа АЧР-2: 1-предусмотр., 0-не предусмотр.</t>
  </si>
  <si>
    <t>Работа ЧАПВ: 1-предусмотр., 0-не предусмотр.</t>
  </si>
  <si>
    <t>Работа_ЧАПВ</t>
  </si>
  <si>
    <t>Работа_АЧР-2</t>
  </si>
  <si>
    <t>Работа_АЧР-1</t>
  </si>
  <si>
    <t>Режим АЧР-1: 1-импульсный, 0-следящий</t>
  </si>
  <si>
    <t>Режим_АЧР-1</t>
  </si>
  <si>
    <t>Режим АЧР-2: 1-импульсный, 0-следящий</t>
  </si>
  <si>
    <t>Режим_АЧР-2</t>
  </si>
  <si>
    <t>Служебные сигналы</t>
  </si>
  <si>
    <t>РН ЗМН-1</t>
  </si>
  <si>
    <t>РН ЗМН-2</t>
  </si>
  <si>
    <t>РН ЗМН-3</t>
  </si>
  <si>
    <t>1ф</t>
  </si>
  <si>
    <t>Kвоз</t>
  </si>
  <si>
    <t>Выдержка времени при срабатывании защиты</t>
  </si>
  <si>
    <t>ЗМН-1_Сраб</t>
  </si>
  <si>
    <t>ЗМН-2_Сраб</t>
  </si>
  <si>
    <t>Инвертирование разрешения ЗМН: 1-предусмотр.; 0-не предусмотр.</t>
  </si>
  <si>
    <t>Инв_Разреш_ЗМН</t>
  </si>
  <si>
    <t>РН Воз ЗПН</t>
  </si>
  <si>
    <t>РКНН</t>
  </si>
  <si>
    <t>РКОН</t>
  </si>
  <si>
    <t>Выдержка времени на возврат</t>
  </si>
  <si>
    <t>DT1</t>
  </si>
  <si>
    <t>TMOI3</t>
  </si>
  <si>
    <t>РН_3Uо&gt;_  ЗФР_изм</t>
  </si>
  <si>
    <t>Ограничение длительности сигнала</t>
  </si>
  <si>
    <t>Технологическая выдержка времени</t>
  </si>
  <si>
    <r>
      <t>U</t>
    </r>
    <r>
      <rPr>
        <vertAlign val="subscript"/>
        <sz val="11"/>
        <rFont val="Arial"/>
        <family val="2"/>
      </rPr>
      <t>,Y</t>
    </r>
  </si>
  <si>
    <t>Диапазон уставок (вторич)</t>
  </si>
  <si>
    <t>ЗМН-3_Сраб</t>
  </si>
  <si>
    <t>Контр_встр_напр</t>
  </si>
  <si>
    <t>Контроль встречного напряжения: 1-не предусмотрено,
 0-предусмотрено</t>
  </si>
  <si>
    <t>Бланк уставок терминала ЭКРА 211(А) 1521</t>
  </si>
  <si>
    <t>РН_3Uo&gt;1_изм</t>
  </si>
  <si>
    <t>РН_3Uo&gt;2_изм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</si>
</sst>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#&quot;           &quot;"/>
    <numFmt numFmtId="189" formatCode="&quot;DT &quot;##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DT&quot;##"/>
    <numFmt numFmtId="196" formatCode="0.0"/>
    <numFmt numFmtId="197" formatCode="[$-FC19]d\ mmmm\ yyyy\ &quot;г.&quot;"/>
    <numFmt numFmtId="198" formatCode="&quot;ДД.ММ.ГГ&quot;##"/>
    <numFmt numFmtId="199" formatCode="###"/>
    <numFmt numFmtId="200" formatCode="0.000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thick"/>
      <top style="thin"/>
      <bottom style="medium">
        <color indexed="12"/>
      </bottom>
    </border>
    <border>
      <left style="thick"/>
      <right style="thick"/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24" borderId="2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24" borderId="29" xfId="0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94" fontId="19" fillId="0" borderId="16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Fill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194" fontId="19" fillId="0" borderId="17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30" xfId="0" applyFont="1" applyBorder="1" applyAlignment="1">
      <alignment horizontal="center"/>
    </xf>
    <xf numFmtId="194" fontId="19" fillId="0" borderId="45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4" borderId="35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8" xfId="0" applyFont="1" applyBorder="1" applyAlignment="1">
      <alignment/>
    </xf>
    <xf numFmtId="0" fontId="19" fillId="24" borderId="37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19" fillId="0" borderId="25" xfId="0" applyFont="1" applyBorder="1" applyAlignment="1">
      <alignment/>
    </xf>
    <xf numFmtId="194" fontId="19" fillId="0" borderId="25" xfId="0" applyNumberFormat="1" applyFont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1" xfId="0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49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3" xfId="0" applyFont="1" applyBorder="1" applyAlignment="1">
      <alignment horizontal="center"/>
    </xf>
    <xf numFmtId="199" fontId="27" fillId="0" borderId="23" xfId="0" applyNumberFormat="1" applyFont="1" applyBorder="1" applyAlignment="1">
      <alignment/>
    </xf>
    <xf numFmtId="14" fontId="27" fillId="0" borderId="23" xfId="0" applyNumberFormat="1" applyFont="1" applyBorder="1" applyAlignment="1">
      <alignment/>
    </xf>
    <xf numFmtId="0" fontId="27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7" fillId="0" borderId="23" xfId="0" applyFont="1" applyBorder="1" applyAlignment="1">
      <alignment horizontal="left"/>
    </xf>
    <xf numFmtId="0" fontId="29" fillId="0" borderId="49" xfId="0" applyFont="1" applyBorder="1" applyAlignment="1">
      <alignment vertical="center" wrapText="1"/>
    </xf>
    <xf numFmtId="0" fontId="30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44" xfId="0" applyFont="1" applyBorder="1" applyAlignment="1">
      <alignment/>
    </xf>
    <xf numFmtId="0" fontId="33" fillId="0" borderId="44" xfId="0" applyFont="1" applyBorder="1" applyAlignment="1">
      <alignment vertical="center"/>
    </xf>
    <xf numFmtId="0" fontId="33" fillId="0" borderId="34" xfId="0" applyFont="1" applyBorder="1" applyAlignment="1">
      <alignment horizontal="center" vertical="center"/>
    </xf>
    <xf numFmtId="0" fontId="33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35" xfId="0" applyFont="1" applyBorder="1" applyAlignment="1">
      <alignment horizontal="center" vertical="center"/>
    </xf>
    <xf numFmtId="0" fontId="33" fillId="0" borderId="25" xfId="0" applyFont="1" applyBorder="1" applyAlignment="1">
      <alignment/>
    </xf>
    <xf numFmtId="0" fontId="33" fillId="0" borderId="25" xfId="0" applyFont="1" applyBorder="1" applyAlignment="1">
      <alignment/>
    </xf>
    <xf numFmtId="0" fontId="33" fillId="0" borderId="4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5" fillId="0" borderId="0" xfId="0" applyFont="1" applyAlignment="1" applyProtection="1">
      <alignment/>
      <protection hidden="1"/>
    </xf>
    <xf numFmtId="0" fontId="34" fillId="0" borderId="56" xfId="0" applyFont="1" applyBorder="1" applyAlignment="1" applyProtection="1">
      <alignment horizontal="center" vertical="center" wrapText="1"/>
      <protection hidden="1"/>
    </xf>
    <xf numFmtId="0" fontId="34" fillId="0" borderId="57" xfId="0" applyFont="1" applyBorder="1" applyAlignment="1" applyProtection="1">
      <alignment horizontal="center" vertical="center" wrapText="1"/>
      <protection hidden="1"/>
    </xf>
    <xf numFmtId="0" fontId="34" fillId="0" borderId="58" xfId="0" applyFont="1" applyBorder="1" applyAlignment="1" applyProtection="1">
      <alignment horizontal="center" vertical="center" wrapText="1"/>
      <protection hidden="1"/>
    </xf>
    <xf numFmtId="0" fontId="34" fillId="0" borderId="59" xfId="0" applyFont="1" applyFill="1" applyBorder="1" applyAlignment="1" applyProtection="1">
      <alignment horizontal="center" vertical="center"/>
      <protection hidden="1"/>
    </xf>
    <xf numFmtId="0" fontId="34" fillId="0" borderId="60" xfId="0" applyFont="1" applyFill="1" applyBorder="1" applyAlignment="1" applyProtection="1">
      <alignment horizontal="center" vertical="center"/>
      <protection hidden="1"/>
    </xf>
    <xf numFmtId="0" fontId="34" fillId="25" borderId="60" xfId="0" applyFont="1" applyFill="1" applyBorder="1" applyAlignment="1" applyProtection="1">
      <alignment horizontal="center" vertical="center" wrapText="1"/>
      <protection hidden="1"/>
    </xf>
    <xf numFmtId="0" fontId="34" fillId="0" borderId="61" xfId="0" applyFont="1" applyBorder="1" applyAlignment="1" applyProtection="1">
      <alignment horizontal="center" vertical="center" wrapText="1"/>
      <protection hidden="1"/>
    </xf>
    <xf numFmtId="0" fontId="34" fillId="0" borderId="62" xfId="0" applyFont="1" applyBorder="1" applyAlignment="1" applyProtection="1">
      <alignment horizontal="center" vertical="center" wrapText="1"/>
      <protection hidden="1"/>
    </xf>
    <xf numFmtId="0" fontId="35" fillId="0" borderId="63" xfId="0" applyFont="1" applyFill="1" applyBorder="1" applyAlignment="1" applyProtection="1">
      <alignment horizontal="center"/>
      <protection hidden="1"/>
    </xf>
    <xf numFmtId="0" fontId="35" fillId="0" borderId="64" xfId="0" applyFont="1" applyBorder="1" applyAlignment="1" applyProtection="1">
      <alignment horizontal="center"/>
      <protection hidden="1"/>
    </xf>
    <xf numFmtId="0" fontId="35" fillId="0" borderId="65" xfId="0" applyFont="1" applyBorder="1" applyAlignment="1">
      <alignment horizontal="center" vertical="center"/>
    </xf>
    <xf numFmtId="0" fontId="35" fillId="0" borderId="66" xfId="0" applyFont="1" applyBorder="1" applyAlignment="1" applyProtection="1">
      <alignment horizontal="center"/>
      <protection hidden="1"/>
    </xf>
    <xf numFmtId="0" fontId="35" fillId="0" borderId="67" xfId="0" applyFont="1" applyBorder="1" applyAlignment="1" applyProtection="1">
      <alignment/>
      <protection hidden="1"/>
    </xf>
    <xf numFmtId="0" fontId="35" fillId="0" borderId="68" xfId="0" applyFont="1" applyBorder="1" applyAlignment="1" applyProtection="1">
      <alignment/>
      <protection hidden="1"/>
    </xf>
    <xf numFmtId="0" fontId="35" fillId="0" borderId="69" xfId="0" applyFont="1" applyBorder="1" applyAlignment="1" applyProtection="1">
      <alignment/>
      <protection hidden="1"/>
    </xf>
    <xf numFmtId="0" fontId="35" fillId="0" borderId="70" xfId="0" applyFont="1" applyBorder="1" applyAlignment="1" applyProtection="1">
      <alignment horizontal="center" vertical="center" wrapText="1"/>
      <protection hidden="1"/>
    </xf>
    <xf numFmtId="0" fontId="35" fillId="0" borderId="69" xfId="0" applyFont="1" applyBorder="1" applyAlignment="1" applyProtection="1">
      <alignment horizontal="center"/>
      <protection hidden="1"/>
    </xf>
    <xf numFmtId="0" fontId="35" fillId="0" borderId="63" xfId="0" applyFont="1" applyFill="1" applyBorder="1" applyAlignment="1" applyProtection="1">
      <alignment horizontal="center" vertical="center"/>
      <protection hidden="1"/>
    </xf>
    <xf numFmtId="0" fontId="35" fillId="0" borderId="65" xfId="0" applyFont="1" applyFill="1" applyBorder="1" applyAlignment="1" applyProtection="1">
      <alignment horizontal="center" vertical="center"/>
      <protection hidden="1"/>
    </xf>
    <xf numFmtId="0" fontId="34" fillId="0" borderId="70" xfId="0" applyFont="1" applyFill="1" applyBorder="1" applyAlignment="1" applyProtection="1">
      <alignment horizontal="center"/>
      <protection hidden="1" locked="0"/>
    </xf>
    <xf numFmtId="0" fontId="35" fillId="0" borderId="67" xfId="0" applyFont="1" applyBorder="1" applyAlignment="1" applyProtection="1">
      <alignment horizontal="center" vertical="center"/>
      <protection hidden="1"/>
    </xf>
    <xf numFmtId="0" fontId="35" fillId="0" borderId="65" xfId="0" applyFont="1" applyBorder="1" applyAlignment="1" applyProtection="1">
      <alignment horizontal="center" vertical="center"/>
      <protection hidden="1"/>
    </xf>
    <xf numFmtId="0" fontId="35" fillId="0" borderId="69" xfId="0" applyFont="1" applyBorder="1" applyAlignment="1" applyProtection="1">
      <alignment horizontal="center" vertical="center"/>
      <protection hidden="1"/>
    </xf>
    <xf numFmtId="0" fontId="35" fillId="0" borderId="71" xfId="0" applyFont="1" applyFill="1" applyBorder="1" applyAlignment="1" applyProtection="1">
      <alignment horizontal="center"/>
      <protection hidden="1"/>
    </xf>
    <xf numFmtId="0" fontId="35" fillId="0" borderId="72" xfId="0" applyFont="1" applyBorder="1" applyAlignment="1" applyProtection="1">
      <alignment horizontal="center"/>
      <protection hidden="1"/>
    </xf>
    <xf numFmtId="0" fontId="35" fillId="0" borderId="73" xfId="0" applyFont="1" applyBorder="1" applyAlignment="1" applyProtection="1">
      <alignment horizontal="center"/>
      <protection hidden="1"/>
    </xf>
    <xf numFmtId="0" fontId="35" fillId="0" borderId="74" xfId="0" applyFont="1" applyBorder="1" applyAlignment="1" applyProtection="1">
      <alignment horizontal="center"/>
      <protection hidden="1"/>
    </xf>
    <xf numFmtId="0" fontId="35" fillId="0" borderId="75" xfId="0" applyFont="1" applyBorder="1" applyAlignment="1" applyProtection="1">
      <alignment/>
      <protection hidden="1"/>
    </xf>
    <xf numFmtId="0" fontId="35" fillId="0" borderId="35" xfId="0" applyFont="1" applyBorder="1" applyAlignment="1" applyProtection="1">
      <alignment/>
      <protection hidden="1"/>
    </xf>
    <xf numFmtId="0" fontId="35" fillId="0" borderId="76" xfId="0" applyFont="1" applyBorder="1" applyAlignment="1" applyProtection="1">
      <alignment/>
      <protection hidden="1"/>
    </xf>
    <xf numFmtId="0" fontId="35" fillId="0" borderId="77" xfId="0" applyFont="1" applyFill="1" applyBorder="1" applyAlignment="1" applyProtection="1">
      <alignment horizontal="center"/>
      <protection hidden="1"/>
    </xf>
    <xf numFmtId="0" fontId="35" fillId="0" borderId="76" xfId="0" applyFont="1" applyBorder="1" applyAlignment="1" applyProtection="1">
      <alignment horizontal="center"/>
      <protection hidden="1"/>
    </xf>
    <xf numFmtId="0" fontId="35" fillId="0" borderId="78" xfId="0" applyFont="1" applyBorder="1" applyAlignment="1" applyProtection="1">
      <alignment horizontal="center"/>
      <protection hidden="1"/>
    </xf>
    <xf numFmtId="0" fontId="35" fillId="0" borderId="23" xfId="0" applyFont="1" applyBorder="1" applyAlignment="1" applyProtection="1">
      <alignment horizontal="center"/>
      <protection hidden="1"/>
    </xf>
    <xf numFmtId="0" fontId="34" fillId="0" borderId="79" xfId="0" applyFont="1" applyFill="1" applyBorder="1" applyAlignment="1" applyProtection="1">
      <alignment horizontal="center"/>
      <protection hidden="1" locked="0"/>
    </xf>
    <xf numFmtId="0" fontId="35" fillId="0" borderId="80" xfId="0" applyFont="1" applyBorder="1" applyAlignment="1" applyProtection="1">
      <alignment horizontal="center" vertical="center"/>
      <protection hidden="1"/>
    </xf>
    <xf numFmtId="0" fontId="35" fillId="0" borderId="81" xfId="0" applyFont="1" applyBorder="1" applyAlignment="1" applyProtection="1">
      <alignment horizontal="center" vertical="center"/>
      <protection hidden="1"/>
    </xf>
    <xf numFmtId="0" fontId="35" fillId="0" borderId="82" xfId="0" applyFont="1" applyBorder="1" applyAlignment="1" applyProtection="1">
      <alignment horizontal="center" vertical="center"/>
      <protection hidden="1"/>
    </xf>
    <xf numFmtId="0" fontId="35" fillId="0" borderId="63" xfId="0" applyFont="1" applyBorder="1" applyAlignment="1">
      <alignment horizontal="center"/>
    </xf>
    <xf numFmtId="0" fontId="35" fillId="0" borderId="65" xfId="0" applyFont="1" applyFill="1" applyBorder="1" applyAlignment="1" applyProtection="1">
      <alignment horizontal="center"/>
      <protection hidden="1" locked="0"/>
    </xf>
    <xf numFmtId="0" fontId="34" fillId="0" borderId="77" xfId="0" applyFont="1" applyFill="1" applyBorder="1" applyAlignment="1" applyProtection="1">
      <alignment horizontal="center"/>
      <protection hidden="1" locked="0"/>
    </xf>
    <xf numFmtId="0" fontId="35" fillId="26" borderId="83" xfId="0" applyFont="1" applyFill="1" applyBorder="1" applyAlignment="1" applyProtection="1">
      <alignment horizontal="center"/>
      <protection hidden="1"/>
    </xf>
    <xf numFmtId="0" fontId="35" fillId="26" borderId="72" xfId="0" applyFont="1" applyFill="1" applyBorder="1" applyAlignment="1" applyProtection="1">
      <alignment horizontal="center"/>
      <protection hidden="1"/>
    </xf>
    <xf numFmtId="0" fontId="35" fillId="26" borderId="81" xfId="0" applyFont="1" applyFill="1" applyBorder="1" applyAlignment="1" applyProtection="1">
      <alignment horizontal="center"/>
      <protection hidden="1"/>
    </xf>
    <xf numFmtId="0" fontId="35" fillId="0" borderId="64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68" xfId="0" applyFont="1" applyBorder="1" applyAlignment="1">
      <alignment/>
    </xf>
    <xf numFmtId="0" fontId="35" fillId="0" borderId="69" xfId="0" applyFont="1" applyBorder="1" applyAlignment="1">
      <alignment/>
    </xf>
    <xf numFmtId="0" fontId="35" fillId="0" borderId="70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78" xfId="0" applyFont="1" applyFill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5" fillId="0" borderId="35" xfId="0" applyFont="1" applyFill="1" applyBorder="1" applyAlignment="1">
      <alignment/>
    </xf>
    <xf numFmtId="0" fontId="35" fillId="0" borderId="76" xfId="0" applyFont="1" applyFill="1" applyBorder="1" applyAlignment="1">
      <alignment/>
    </xf>
    <xf numFmtId="0" fontId="35" fillId="0" borderId="87" xfId="0" applyFont="1" applyBorder="1" applyAlignment="1">
      <alignment horizontal="center"/>
    </xf>
    <xf numFmtId="0" fontId="35" fillId="0" borderId="88" xfId="0" applyFont="1" applyBorder="1" applyAlignment="1">
      <alignment horizontal="center" vertical="center"/>
    </xf>
    <xf numFmtId="0" fontId="35" fillId="0" borderId="89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4" fillId="0" borderId="92" xfId="0" applyFont="1" applyFill="1" applyBorder="1" applyAlignment="1">
      <alignment horizontal="center" vertical="top"/>
    </xf>
    <xf numFmtId="0" fontId="35" fillId="0" borderId="35" xfId="0" applyFont="1" applyBorder="1" applyAlignment="1">
      <alignment horizontal="center"/>
    </xf>
    <xf numFmtId="0" fontId="35" fillId="22" borderId="32" xfId="0" applyFont="1" applyFill="1" applyBorder="1" applyAlignment="1" applyProtection="1">
      <alignment/>
      <protection hidden="1"/>
    </xf>
    <xf numFmtId="0" fontId="35" fillId="22" borderId="72" xfId="0" applyFont="1" applyFill="1" applyBorder="1" applyAlignment="1" applyProtection="1">
      <alignment/>
      <protection hidden="1"/>
    </xf>
    <xf numFmtId="0" fontId="35" fillId="22" borderId="77" xfId="0" applyFont="1" applyFill="1" applyBorder="1" applyAlignment="1">
      <alignment horizontal="center"/>
    </xf>
    <xf numFmtId="0" fontId="35" fillId="22" borderId="76" xfId="0" applyFont="1" applyFill="1" applyBorder="1" applyAlignment="1">
      <alignment horizontal="center"/>
    </xf>
    <xf numFmtId="0" fontId="35" fillId="22" borderId="78" xfId="0" applyFont="1" applyFill="1" applyBorder="1" applyAlignment="1">
      <alignment horizontal="center"/>
    </xf>
    <xf numFmtId="0" fontId="35" fillId="22" borderId="23" xfId="0" applyFont="1" applyFill="1" applyBorder="1" applyAlignment="1">
      <alignment horizontal="center"/>
    </xf>
    <xf numFmtId="0" fontId="34" fillId="22" borderId="77" xfId="0" applyFont="1" applyFill="1" applyBorder="1" applyAlignment="1">
      <alignment horizontal="center"/>
    </xf>
    <xf numFmtId="0" fontId="35" fillId="22" borderId="78" xfId="0" applyFont="1" applyFill="1" applyBorder="1" applyAlignment="1">
      <alignment/>
    </xf>
    <xf numFmtId="0" fontId="35" fillId="22" borderId="23" xfId="0" applyFont="1" applyFill="1" applyBorder="1" applyAlignment="1">
      <alignment/>
    </xf>
    <xf numFmtId="0" fontId="35" fillId="22" borderId="76" xfId="0" applyFont="1" applyFill="1" applyBorder="1" applyAlignment="1">
      <alignment/>
    </xf>
    <xf numFmtId="0" fontId="35" fillId="0" borderId="78" xfId="0" applyFont="1" applyBorder="1" applyAlignment="1">
      <alignment/>
    </xf>
    <xf numFmtId="0" fontId="35" fillId="22" borderId="32" xfId="0" applyFont="1" applyFill="1" applyBorder="1" applyAlignment="1">
      <alignment horizontal="left"/>
    </xf>
    <xf numFmtId="0" fontId="35" fillId="22" borderId="32" xfId="0" applyFont="1" applyFill="1" applyBorder="1" applyAlignment="1">
      <alignment/>
    </xf>
    <xf numFmtId="0" fontId="35" fillId="22" borderId="82" xfId="0" applyFont="1" applyFill="1" applyBorder="1" applyAlignment="1">
      <alignment/>
    </xf>
    <xf numFmtId="0" fontId="35" fillId="22" borderId="83" xfId="0" applyFont="1" applyFill="1" applyBorder="1" applyAlignment="1">
      <alignment horizontal="center"/>
    </xf>
    <xf numFmtId="0" fontId="35" fillId="22" borderId="82" xfId="0" applyFont="1" applyFill="1" applyBorder="1" applyAlignment="1">
      <alignment horizontal="center"/>
    </xf>
    <xf numFmtId="0" fontId="34" fillId="22" borderId="83" xfId="0" applyFont="1" applyFill="1" applyBorder="1" applyAlignment="1">
      <alignment horizontal="center"/>
    </xf>
    <xf numFmtId="0" fontId="35" fillId="22" borderId="71" xfId="0" applyFont="1" applyFill="1" applyBorder="1" applyAlignment="1">
      <alignment/>
    </xf>
    <xf numFmtId="0" fontId="35" fillId="22" borderId="81" xfId="0" applyFont="1" applyFill="1" applyBorder="1" applyAlignment="1">
      <alignment/>
    </xf>
    <xf numFmtId="0" fontId="35" fillId="0" borderId="71" xfId="0" applyFont="1" applyFill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22" borderId="35" xfId="0" applyFont="1" applyFill="1" applyBorder="1" applyAlignment="1" applyProtection="1">
      <alignment/>
      <protection hidden="1"/>
    </xf>
    <xf numFmtId="0" fontId="35" fillId="22" borderId="76" xfId="0" applyFont="1" applyFill="1" applyBorder="1" applyAlignment="1" applyProtection="1">
      <alignment/>
      <protection hidden="1"/>
    </xf>
    <xf numFmtId="0" fontId="35" fillId="0" borderId="77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22" borderId="71" xfId="0" applyFont="1" applyFill="1" applyBorder="1" applyAlignment="1">
      <alignment horizontal="center"/>
    </xf>
    <xf numFmtId="0" fontId="35" fillId="22" borderId="81" xfId="0" applyFont="1" applyFill="1" applyBorder="1" applyAlignment="1">
      <alignment horizontal="center"/>
    </xf>
    <xf numFmtId="0" fontId="35" fillId="0" borderId="71" xfId="0" applyFont="1" applyBorder="1" applyAlignment="1">
      <alignment/>
    </xf>
    <xf numFmtId="0" fontId="35" fillId="0" borderId="32" xfId="0" applyFont="1" applyBorder="1" applyAlignment="1">
      <alignment horizontal="center"/>
    </xf>
    <xf numFmtId="0" fontId="35" fillId="0" borderId="83" xfId="0" applyFont="1" applyFill="1" applyBorder="1" applyAlignment="1">
      <alignment horizontal="center"/>
    </xf>
    <xf numFmtId="0" fontId="35" fillId="0" borderId="82" xfId="0" applyFont="1" applyFill="1" applyBorder="1" applyAlignment="1">
      <alignment horizontal="center"/>
    </xf>
    <xf numFmtId="0" fontId="35" fillId="0" borderId="72" xfId="0" applyFont="1" applyFill="1" applyBorder="1" applyAlignment="1">
      <alignment horizontal="center"/>
    </xf>
    <xf numFmtId="0" fontId="35" fillId="0" borderId="81" xfId="0" applyFont="1" applyFill="1" applyBorder="1" applyAlignment="1">
      <alignment horizontal="center"/>
    </xf>
    <xf numFmtId="0" fontId="34" fillId="0" borderId="83" xfId="0" applyFont="1" applyFill="1" applyBorder="1" applyAlignment="1">
      <alignment horizontal="center"/>
    </xf>
    <xf numFmtId="0" fontId="35" fillId="0" borderId="80" xfId="0" applyFont="1" applyFill="1" applyBorder="1" applyAlignment="1">
      <alignment/>
    </xf>
    <xf numFmtId="0" fontId="35" fillId="0" borderId="81" xfId="0" applyFont="1" applyFill="1" applyBorder="1" applyAlignment="1">
      <alignment/>
    </xf>
    <xf numFmtId="0" fontId="35" fillId="0" borderId="82" xfId="0" applyFont="1" applyFill="1" applyBorder="1" applyAlignment="1">
      <alignment/>
    </xf>
    <xf numFmtId="0" fontId="35" fillId="0" borderId="67" xfId="0" applyFont="1" applyFill="1" applyBorder="1" applyAlignment="1">
      <alignment/>
    </xf>
    <xf numFmtId="0" fontId="35" fillId="0" borderId="68" xfId="0" applyFont="1" applyFill="1" applyBorder="1" applyAlignment="1">
      <alignment/>
    </xf>
    <xf numFmtId="0" fontId="35" fillId="0" borderId="69" xfId="0" applyFont="1" applyFill="1" applyBorder="1" applyAlignment="1">
      <alignment/>
    </xf>
    <xf numFmtId="0" fontId="35" fillId="0" borderId="78" xfId="0" applyFont="1" applyBorder="1" applyAlignment="1">
      <alignment horizontal="center"/>
    </xf>
    <xf numFmtId="0" fontId="35" fillId="0" borderId="75" xfId="0" applyFont="1" applyFill="1" applyBorder="1" applyAlignment="1">
      <alignment horizontal="left" vertical="center"/>
    </xf>
    <xf numFmtId="0" fontId="35" fillId="22" borderId="93" xfId="0" applyFont="1" applyFill="1" applyBorder="1" applyAlignment="1">
      <alignment horizontal="left"/>
    </xf>
    <xf numFmtId="0" fontId="35" fillId="0" borderId="65" xfId="0" applyFont="1" applyBorder="1" applyAlignment="1">
      <alignment horizontal="center"/>
    </xf>
    <xf numFmtId="0" fontId="35" fillId="0" borderId="94" xfId="0" applyFont="1" applyFill="1" applyBorder="1" applyAlignment="1">
      <alignment/>
    </xf>
    <xf numFmtId="0" fontId="35" fillId="0" borderId="95" xfId="0" applyFont="1" applyFill="1" applyBorder="1" applyAlignment="1">
      <alignment/>
    </xf>
    <xf numFmtId="0" fontId="35" fillId="0" borderId="96" xfId="0" applyFont="1" applyFill="1" applyBorder="1" applyAlignment="1">
      <alignment/>
    </xf>
    <xf numFmtId="0" fontId="35" fillId="0" borderId="97" xfId="0" applyFont="1" applyBorder="1" applyAlignment="1">
      <alignment horizontal="center"/>
    </xf>
    <xf numFmtId="0" fontId="35" fillId="0" borderId="96" xfId="0" applyFont="1" applyBorder="1" applyAlignment="1">
      <alignment horizontal="center" vertical="center"/>
    </xf>
    <xf numFmtId="0" fontId="35" fillId="0" borderId="98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35" fillId="0" borderId="101" xfId="0" applyFont="1" applyBorder="1" applyAlignment="1">
      <alignment horizontal="center"/>
    </xf>
    <xf numFmtId="0" fontId="35" fillId="0" borderId="102" xfId="0" applyFont="1" applyBorder="1" applyAlignment="1">
      <alignment horizontal="center"/>
    </xf>
    <xf numFmtId="0" fontId="35" fillId="0" borderId="103" xfId="0" applyFont="1" applyBorder="1" applyAlignment="1">
      <alignment horizontal="center"/>
    </xf>
    <xf numFmtId="0" fontId="35" fillId="0" borderId="93" xfId="0" applyFont="1" applyFill="1" applyBorder="1" applyAlignment="1">
      <alignment/>
    </xf>
    <xf numFmtId="0" fontId="35" fillId="0" borderId="102" xfId="0" applyFont="1" applyFill="1" applyBorder="1" applyAlignment="1">
      <alignment/>
    </xf>
    <xf numFmtId="0" fontId="35" fillId="0" borderId="104" xfId="0" applyFont="1" applyFill="1" applyBorder="1" applyAlignment="1">
      <alignment/>
    </xf>
    <xf numFmtId="0" fontId="35" fillId="0" borderId="79" xfId="0" applyFont="1" applyBorder="1" applyAlignment="1">
      <alignment horizontal="center"/>
    </xf>
    <xf numFmtId="0" fontId="35" fillId="0" borderId="104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35" fillId="0" borderId="68" xfId="0" applyFont="1" applyBorder="1" applyAlignment="1" applyProtection="1">
      <alignment vertical="center"/>
      <protection hidden="1"/>
    </xf>
    <xf numFmtId="0" fontId="35" fillId="0" borderId="37" xfId="0" applyFont="1" applyFill="1" applyBorder="1" applyAlignment="1" applyProtection="1">
      <alignment/>
      <protection hidden="1"/>
    </xf>
    <xf numFmtId="0" fontId="35" fillId="0" borderId="37" xfId="0" applyFont="1" applyBorder="1" applyAlignment="1" applyProtection="1">
      <alignment/>
      <protection hidden="1"/>
    </xf>
    <xf numFmtId="0" fontId="35" fillId="0" borderId="87" xfId="0" applyFont="1" applyFill="1" applyBorder="1" applyAlignment="1" applyProtection="1">
      <alignment horizontal="center" vertical="center" wrapText="1"/>
      <protection hidden="1"/>
    </xf>
    <xf numFmtId="0" fontId="35" fillId="0" borderId="106" xfId="0" applyFont="1" applyBorder="1" applyAlignment="1" applyProtection="1">
      <alignment horizontal="center"/>
      <protection hidden="1"/>
    </xf>
    <xf numFmtId="0" fontId="35" fillId="0" borderId="90" xfId="0" applyFont="1" applyBorder="1" applyAlignment="1" applyProtection="1">
      <alignment horizontal="center"/>
      <protection hidden="1"/>
    </xf>
    <xf numFmtId="0" fontId="35" fillId="0" borderId="86" xfId="0" applyFont="1" applyBorder="1" applyAlignment="1">
      <alignment horizontal="center" vertical="center"/>
    </xf>
    <xf numFmtId="0" fontId="34" fillId="0" borderId="83" xfId="0" applyFont="1" applyFill="1" applyBorder="1" applyAlignment="1" applyProtection="1">
      <alignment horizontal="center"/>
      <protection hidden="1" locked="0"/>
    </xf>
    <xf numFmtId="0" fontId="35" fillId="0" borderId="83" xfId="0" applyFont="1" applyFill="1" applyBorder="1" applyAlignment="1" applyProtection="1">
      <alignment horizontal="center" vertical="center" wrapText="1"/>
      <protection hidden="1"/>
    </xf>
    <xf numFmtId="0" fontId="35" fillId="0" borderId="81" xfId="0" applyFont="1" applyFill="1" applyBorder="1" applyAlignment="1" applyProtection="1">
      <alignment horizontal="center" vertical="center"/>
      <protection hidden="1"/>
    </xf>
    <xf numFmtId="0" fontId="35" fillId="0" borderId="93" xfId="0" applyFont="1" applyFill="1" applyBorder="1" applyAlignment="1">
      <alignment horizontal="left" vertical="center"/>
    </xf>
    <xf numFmtId="0" fontId="35" fillId="0" borderId="71" xfId="0" applyFont="1" applyBorder="1" applyAlignment="1">
      <alignment horizontal="center"/>
    </xf>
    <xf numFmtId="0" fontId="35" fillId="0" borderId="72" xfId="0" applyFont="1" applyFill="1" applyBorder="1" applyAlignment="1">
      <alignment/>
    </xf>
    <xf numFmtId="0" fontId="35" fillId="0" borderId="73" xfId="0" applyFont="1" applyFill="1" applyBorder="1" applyAlignment="1">
      <alignment/>
    </xf>
    <xf numFmtId="0" fontId="35" fillId="0" borderId="32" xfId="0" applyFont="1" applyFill="1" applyBorder="1" applyAlignment="1">
      <alignment/>
    </xf>
    <xf numFmtId="0" fontId="35" fillId="0" borderId="83" xfId="0" applyFont="1" applyFill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/>
    </xf>
    <xf numFmtId="0" fontId="35" fillId="0" borderId="84" xfId="0" applyFont="1" applyFill="1" applyBorder="1" applyAlignment="1">
      <alignment horizontal="left" vertical="center"/>
    </xf>
    <xf numFmtId="0" fontId="35" fillId="0" borderId="85" xfId="0" applyFont="1" applyFill="1" applyBorder="1" applyAlignment="1">
      <alignment/>
    </xf>
    <xf numFmtId="0" fontId="35" fillId="0" borderId="77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107" xfId="0" applyFont="1" applyBorder="1" applyAlignment="1" applyProtection="1">
      <alignment horizontal="center"/>
      <protection hidden="1"/>
    </xf>
    <xf numFmtId="0" fontId="35" fillId="0" borderId="70" xfId="0" applyFont="1" applyFill="1" applyBorder="1" applyAlignment="1" applyProtection="1">
      <alignment horizontal="center"/>
      <protection hidden="1"/>
    </xf>
    <xf numFmtId="0" fontId="35" fillId="0" borderId="108" xfId="0" applyFont="1" applyFill="1" applyBorder="1" applyAlignment="1" applyProtection="1">
      <alignment horizontal="center"/>
      <protection hidden="1"/>
    </xf>
    <xf numFmtId="0" fontId="35" fillId="0" borderId="109" xfId="0" applyFont="1" applyBorder="1" applyAlignment="1" applyProtection="1">
      <alignment horizontal="center"/>
      <protection hidden="1"/>
    </xf>
    <xf numFmtId="0" fontId="35" fillId="0" borderId="110" xfId="0" applyFont="1" applyBorder="1" applyAlignment="1" applyProtection="1">
      <alignment horizontal="center"/>
      <protection hidden="1"/>
    </xf>
    <xf numFmtId="0" fontId="35" fillId="0" borderId="88" xfId="0" applyFont="1" applyBorder="1" applyAlignment="1" applyProtection="1">
      <alignment/>
      <protection hidden="1"/>
    </xf>
    <xf numFmtId="0" fontId="35" fillId="0" borderId="87" xfId="0" applyFont="1" applyFill="1" applyBorder="1" applyAlignment="1" applyProtection="1">
      <alignment horizontal="center"/>
      <protection hidden="1"/>
    </xf>
    <xf numFmtId="0" fontId="35" fillId="0" borderId="88" xfId="0" applyFont="1" applyBorder="1" applyAlignment="1" applyProtection="1">
      <alignment horizontal="center"/>
      <protection hidden="1"/>
    </xf>
    <xf numFmtId="0" fontId="34" fillId="0" borderId="87" xfId="0" applyFont="1" applyFill="1" applyBorder="1" applyAlignment="1" applyProtection="1">
      <alignment horizontal="center"/>
      <protection hidden="1" locked="0"/>
    </xf>
    <xf numFmtId="0" fontId="35" fillId="0" borderId="111" xfId="0" applyFont="1" applyBorder="1" applyAlignment="1" applyProtection="1">
      <alignment horizontal="center" vertical="center"/>
      <protection hidden="1"/>
    </xf>
    <xf numFmtId="0" fontId="35" fillId="0" borderId="112" xfId="0" applyFont="1" applyBorder="1" applyAlignment="1" applyProtection="1">
      <alignment horizontal="center" vertical="center"/>
      <protection hidden="1"/>
    </xf>
    <xf numFmtId="0" fontId="35" fillId="0" borderId="113" xfId="0" applyFont="1" applyBorder="1" applyAlignment="1" applyProtection="1">
      <alignment horizontal="center" vertical="center"/>
      <protection hidden="1"/>
    </xf>
    <xf numFmtId="0" fontId="35" fillId="0" borderId="106" xfId="0" applyFont="1" applyFill="1" applyBorder="1" applyAlignment="1" applyProtection="1">
      <alignment horizontal="center"/>
      <protection hidden="1"/>
    </xf>
    <xf numFmtId="0" fontId="35" fillId="0" borderId="84" xfId="0" applyFont="1" applyBorder="1" applyAlignment="1" applyProtection="1">
      <alignment horizontal="center"/>
      <protection hidden="1"/>
    </xf>
    <xf numFmtId="0" fontId="35" fillId="0" borderId="23" xfId="0" applyFont="1" applyFill="1" applyBorder="1" applyAlignment="1" applyProtection="1">
      <alignment horizontal="center"/>
      <protection hidden="1"/>
    </xf>
    <xf numFmtId="0" fontId="35" fillId="0" borderId="76" xfId="0" applyFont="1" applyBorder="1" applyAlignment="1" applyProtection="1">
      <alignment horizontal="center" vertical="center"/>
      <protection hidden="1"/>
    </xf>
    <xf numFmtId="0" fontId="35" fillId="0" borderId="23" xfId="0" applyFont="1" applyFill="1" applyBorder="1" applyAlignment="1" applyProtection="1">
      <alignment horizontal="center" vertical="center"/>
      <protection hidden="1"/>
    </xf>
    <xf numFmtId="0" fontId="35" fillId="0" borderId="75" xfId="0" applyFont="1" applyBorder="1" applyAlignment="1" applyProtection="1">
      <alignment horizontal="center" vertical="center"/>
      <protection hidden="1"/>
    </xf>
    <xf numFmtId="0" fontId="35" fillId="0" borderId="23" xfId="0" applyFont="1" applyBorder="1" applyAlignment="1" applyProtection="1">
      <alignment horizontal="center" vertical="center"/>
      <protection hidden="1"/>
    </xf>
    <xf numFmtId="0" fontId="35" fillId="0" borderId="78" xfId="0" applyFont="1" applyFill="1" applyBorder="1" applyAlignment="1" applyProtection="1">
      <alignment horizontal="center"/>
      <protection hidden="1"/>
    </xf>
    <xf numFmtId="0" fontId="35" fillId="0" borderId="75" xfId="0" applyFont="1" applyFill="1" applyBorder="1" applyAlignment="1" applyProtection="1">
      <alignment/>
      <protection hidden="1"/>
    </xf>
    <xf numFmtId="0" fontId="35" fillId="0" borderId="35" xfId="0" applyFont="1" applyFill="1" applyBorder="1" applyAlignment="1" applyProtection="1">
      <alignment/>
      <protection hidden="1"/>
    </xf>
    <xf numFmtId="0" fontId="35" fillId="0" borderId="76" xfId="0" applyFont="1" applyFill="1" applyBorder="1" applyAlignment="1" applyProtection="1">
      <alignment/>
      <protection hidden="1"/>
    </xf>
    <xf numFmtId="0" fontId="35" fillId="0" borderId="77" xfId="0" applyFont="1" applyBorder="1" applyAlignment="1" applyProtection="1">
      <alignment horizontal="center" vertical="center" wrapText="1"/>
      <protection hidden="1"/>
    </xf>
    <xf numFmtId="0" fontId="35" fillId="0" borderId="78" xfId="0" applyFont="1" applyFill="1" applyBorder="1" applyAlignment="1" applyProtection="1">
      <alignment horizontal="center" vertical="center"/>
      <protection hidden="1"/>
    </xf>
    <xf numFmtId="0" fontId="35" fillId="0" borderId="85" xfId="0" applyFont="1" applyBorder="1" applyAlignment="1" applyProtection="1">
      <alignment horizontal="center"/>
      <protection hidden="1"/>
    </xf>
    <xf numFmtId="0" fontId="35" fillId="0" borderId="78" xfId="0" applyFont="1" applyBorder="1" applyAlignment="1" applyProtection="1">
      <alignment horizontal="center" vertical="center"/>
      <protection hidden="1"/>
    </xf>
    <xf numFmtId="0" fontId="35" fillId="0" borderId="90" xfId="0" applyFont="1" applyFill="1" applyBorder="1" applyAlignment="1" applyProtection="1">
      <alignment horizontal="center" vertical="center"/>
      <protection hidden="1"/>
    </xf>
    <xf numFmtId="0" fontId="35" fillId="0" borderId="63" xfId="0" applyFont="1" applyFill="1" applyBorder="1" applyAlignment="1">
      <alignment horizontal="center"/>
    </xf>
    <xf numFmtId="0" fontId="35" fillId="0" borderId="107" xfId="0" applyFont="1" applyBorder="1" applyAlignment="1">
      <alignment horizontal="center"/>
    </xf>
    <xf numFmtId="0" fontId="35" fillId="22" borderId="68" xfId="0" applyFont="1" applyFill="1" applyBorder="1" applyAlignment="1" applyProtection="1">
      <alignment horizontal="left"/>
      <protection hidden="1"/>
    </xf>
    <xf numFmtId="0" fontId="35" fillId="22" borderId="68" xfId="0" applyFont="1" applyFill="1" applyBorder="1" applyAlignment="1" applyProtection="1">
      <alignment/>
      <protection hidden="1"/>
    </xf>
    <xf numFmtId="0" fontId="35" fillId="22" borderId="70" xfId="0" applyFont="1" applyFill="1" applyBorder="1" applyAlignment="1" applyProtection="1">
      <alignment horizontal="center"/>
      <protection hidden="1"/>
    </xf>
    <xf numFmtId="0" fontId="34" fillId="26" borderId="70" xfId="0" applyFont="1" applyFill="1" applyBorder="1" applyAlignment="1" applyProtection="1">
      <alignment horizontal="center"/>
      <protection hidden="1"/>
    </xf>
    <xf numFmtId="0" fontId="35" fillId="22" borderId="65" xfId="0" applyFont="1" applyFill="1" applyBorder="1" applyAlignment="1" applyProtection="1">
      <alignment/>
      <protection hidden="1"/>
    </xf>
    <xf numFmtId="0" fontId="35" fillId="22" borderId="66" xfId="0" applyFont="1" applyFill="1" applyBorder="1" applyAlignment="1" applyProtection="1">
      <alignment/>
      <protection hidden="1"/>
    </xf>
    <xf numFmtId="0" fontId="35" fillId="22" borderId="35" xfId="0" applyFont="1" applyFill="1" applyBorder="1" applyAlignment="1" applyProtection="1">
      <alignment horizontal="left"/>
      <protection hidden="1"/>
    </xf>
    <xf numFmtId="0" fontId="34" fillId="26" borderId="83" xfId="0" applyFont="1" applyFill="1" applyBorder="1" applyAlignment="1" applyProtection="1">
      <alignment horizontal="center"/>
      <protection hidden="1"/>
    </xf>
    <xf numFmtId="0" fontId="35" fillId="22" borderId="81" xfId="0" applyFont="1" applyFill="1" applyBorder="1" applyAlignment="1" applyProtection="1">
      <alignment/>
      <protection hidden="1"/>
    </xf>
    <xf numFmtId="0" fontId="35" fillId="22" borderId="74" xfId="0" applyFont="1" applyFill="1" applyBorder="1" applyAlignment="1" applyProtection="1">
      <alignment/>
      <protection hidden="1"/>
    </xf>
    <xf numFmtId="0" fontId="35" fillId="0" borderId="77" xfId="0" applyFont="1" applyBorder="1" applyAlignment="1" applyProtection="1">
      <alignment horizontal="center" vertical="center"/>
      <protection hidden="1"/>
    </xf>
    <xf numFmtId="0" fontId="35" fillId="0" borderId="72" xfId="0" applyFont="1" applyFill="1" applyBorder="1" applyAlignment="1" applyProtection="1">
      <alignment horizontal="center" vertical="center"/>
      <protection hidden="1"/>
    </xf>
    <xf numFmtId="0" fontId="35" fillId="0" borderId="73" xfId="0" applyFont="1" applyFill="1" applyBorder="1" applyAlignment="1" applyProtection="1">
      <alignment horizontal="center" vertical="center"/>
      <protection hidden="1"/>
    </xf>
    <xf numFmtId="0" fontId="34" fillId="0" borderId="83" xfId="0" applyFont="1" applyFill="1" applyBorder="1" applyAlignment="1" applyProtection="1">
      <alignment horizontal="center" vertical="center"/>
      <protection hidden="1"/>
    </xf>
    <xf numFmtId="0" fontId="35" fillId="0" borderId="86" xfId="0" applyFont="1" applyBorder="1" applyAlignment="1" applyProtection="1">
      <alignment horizontal="center" vertical="center"/>
      <protection hidden="1"/>
    </xf>
    <xf numFmtId="0" fontId="35" fillId="0" borderId="114" xfId="0" applyFont="1" applyFill="1" applyBorder="1" applyAlignment="1" applyProtection="1">
      <alignment horizontal="center" vertical="center" wrapText="1"/>
      <protection hidden="1"/>
    </xf>
    <xf numFmtId="0" fontId="35" fillId="0" borderId="79" xfId="0" applyFont="1" applyBorder="1" applyAlignment="1" applyProtection="1">
      <alignment horizontal="center" vertical="center"/>
      <protection hidden="1"/>
    </xf>
    <xf numFmtId="0" fontId="35" fillId="0" borderId="115" xfId="0" applyFont="1" applyFill="1" applyBorder="1" applyAlignment="1" applyProtection="1">
      <alignment horizontal="center" vertical="center"/>
      <protection hidden="1"/>
    </xf>
    <xf numFmtId="0" fontId="35" fillId="0" borderId="57" xfId="0" applyFont="1" applyFill="1" applyBorder="1" applyAlignment="1" applyProtection="1">
      <alignment horizontal="center" vertical="center"/>
      <protection hidden="1"/>
    </xf>
    <xf numFmtId="0" fontId="35" fillId="0" borderId="116" xfId="0" applyFont="1" applyFill="1" applyBorder="1" applyAlignment="1" applyProtection="1">
      <alignment horizontal="center" vertical="center"/>
      <protection hidden="1"/>
    </xf>
    <xf numFmtId="0" fontId="34" fillId="0" borderId="114" xfId="0" applyFont="1" applyFill="1" applyBorder="1" applyAlignment="1" applyProtection="1">
      <alignment horizontal="center" vertical="center"/>
      <protection hidden="1"/>
    </xf>
    <xf numFmtId="0" fontId="35" fillId="0" borderId="115" xfId="0" applyFont="1" applyBorder="1" applyAlignment="1" applyProtection="1">
      <alignment horizontal="center" vertical="center"/>
      <protection hidden="1"/>
    </xf>
    <xf numFmtId="0" fontId="35" fillId="0" borderId="57" xfId="0" applyFont="1" applyBorder="1" applyAlignment="1" applyProtection="1">
      <alignment horizontal="center" vertical="center"/>
      <protection hidden="1"/>
    </xf>
    <xf numFmtId="0" fontId="35" fillId="0" borderId="58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left" wrapText="1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35" fillId="25" borderId="77" xfId="0" applyFont="1" applyFill="1" applyBorder="1" applyAlignment="1" applyProtection="1">
      <alignment horizontal="center"/>
      <protection hidden="1"/>
    </xf>
    <xf numFmtId="0" fontId="35" fillId="0" borderId="109" xfId="0" applyFont="1" applyFill="1" applyBorder="1" applyAlignment="1" applyProtection="1">
      <alignment horizontal="center"/>
      <protection hidden="1"/>
    </xf>
    <xf numFmtId="0" fontId="35" fillId="0" borderId="112" xfId="0" applyFont="1" applyFill="1" applyBorder="1" applyAlignment="1" applyProtection="1">
      <alignment horizontal="center"/>
      <protection hidden="1"/>
    </xf>
    <xf numFmtId="0" fontId="35" fillId="0" borderId="117" xfId="0" applyFont="1" applyFill="1" applyBorder="1" applyAlignment="1" applyProtection="1">
      <alignment horizontal="center"/>
      <protection hidden="1"/>
    </xf>
    <xf numFmtId="0" fontId="35" fillId="0" borderId="35" xfId="0" applyFont="1" applyBorder="1" applyAlignment="1" applyProtection="1">
      <alignment horizontal="left" wrapText="1"/>
      <protection hidden="1"/>
    </xf>
    <xf numFmtId="0" fontId="35" fillId="0" borderId="35" xfId="0" applyFont="1" applyBorder="1" applyAlignment="1" applyProtection="1">
      <alignment horizontal="left"/>
      <protection hidden="1"/>
    </xf>
    <xf numFmtId="0" fontId="35" fillId="0" borderId="86" xfId="0" applyFont="1" applyFill="1" applyBorder="1" applyAlignment="1" applyProtection="1">
      <alignment horizontal="center"/>
      <protection hidden="1"/>
    </xf>
    <xf numFmtId="0" fontId="35" fillId="0" borderId="32" xfId="0" applyFont="1" applyFill="1" applyBorder="1" applyAlignment="1" applyProtection="1">
      <alignment/>
      <protection hidden="1"/>
    </xf>
    <xf numFmtId="0" fontId="35" fillId="0" borderId="77" xfId="0" applyFont="1" applyFill="1" applyBorder="1" applyAlignment="1" applyProtection="1">
      <alignment horizontal="centerContinuous" vertical="center" wrapText="1"/>
      <protection hidden="1"/>
    </xf>
    <xf numFmtId="0" fontId="35" fillId="0" borderId="87" xfId="0" applyFont="1" applyBorder="1" applyAlignment="1" applyProtection="1">
      <alignment horizontal="center" vertical="center"/>
      <protection hidden="1"/>
    </xf>
    <xf numFmtId="0" fontId="35" fillId="0" borderId="84" xfId="0" applyFont="1" applyFill="1" applyBorder="1" applyAlignment="1" applyProtection="1">
      <alignment horizontal="center"/>
      <protection hidden="1"/>
    </xf>
    <xf numFmtId="0" fontId="34" fillId="0" borderId="77" xfId="0" applyFont="1" applyFill="1" applyBorder="1" applyAlignment="1" applyProtection="1">
      <alignment horizontal="center"/>
      <protection hidden="1"/>
    </xf>
    <xf numFmtId="0" fontId="35" fillId="0" borderId="90" xfId="0" applyFont="1" applyBorder="1" applyAlignment="1" applyProtection="1">
      <alignment horizontal="center" vertical="center"/>
      <protection hidden="1"/>
    </xf>
    <xf numFmtId="0" fontId="35" fillId="0" borderId="118" xfId="0" applyFont="1" applyBorder="1" applyAlignment="1" applyProtection="1">
      <alignment horizontal="center" vertical="center"/>
      <protection hidden="1"/>
    </xf>
    <xf numFmtId="0" fontId="35" fillId="0" borderId="87" xfId="0" applyFont="1" applyFill="1" applyBorder="1" applyAlignment="1" applyProtection="1">
      <alignment horizontal="centerContinuous" vertical="center" wrapText="1"/>
      <protection hidden="1"/>
    </xf>
    <xf numFmtId="0" fontId="35" fillId="0" borderId="89" xfId="0" applyFont="1" applyFill="1" applyBorder="1" applyAlignment="1" applyProtection="1">
      <alignment horizontal="center"/>
      <protection hidden="1"/>
    </xf>
    <xf numFmtId="0" fontId="35" fillId="0" borderId="90" xfId="0" applyFont="1" applyFill="1" applyBorder="1" applyAlignment="1" applyProtection="1">
      <alignment horizontal="center"/>
      <protection hidden="1"/>
    </xf>
    <xf numFmtId="0" fontId="34" fillId="0" borderId="87" xfId="0" applyFont="1" applyFill="1" applyBorder="1" applyAlignment="1" applyProtection="1">
      <alignment horizontal="center"/>
      <protection hidden="1"/>
    </xf>
    <xf numFmtId="0" fontId="35" fillId="0" borderId="101" xfId="0" applyFont="1" applyFill="1" applyBorder="1" applyAlignment="1" applyProtection="1">
      <alignment/>
      <protection hidden="1"/>
    </xf>
    <xf numFmtId="0" fontId="35" fillId="0" borderId="102" xfId="0" applyFont="1" applyBorder="1" applyAlignment="1" applyProtection="1">
      <alignment/>
      <protection hidden="1"/>
    </xf>
    <xf numFmtId="0" fontId="35" fillId="0" borderId="79" xfId="0" applyFont="1" applyFill="1" applyBorder="1" applyAlignment="1" applyProtection="1">
      <alignment horizontal="centerContinuous" vertical="center" wrapText="1"/>
      <protection hidden="1"/>
    </xf>
    <xf numFmtId="0" fontId="35" fillId="0" borderId="101" xfId="0" applyFont="1" applyFill="1" applyBorder="1" applyAlignment="1" applyProtection="1">
      <alignment horizontal="center"/>
      <protection hidden="1"/>
    </xf>
    <xf numFmtId="0" fontId="35" fillId="0" borderId="105" xfId="0" applyFont="1" applyFill="1" applyBorder="1" applyAlignment="1" applyProtection="1">
      <alignment horizontal="center"/>
      <protection hidden="1"/>
    </xf>
    <xf numFmtId="0" fontId="34" fillId="0" borderId="79" xfId="0" applyFont="1" applyFill="1" applyBorder="1" applyAlignment="1" applyProtection="1">
      <alignment horizontal="center"/>
      <protection hidden="1"/>
    </xf>
    <xf numFmtId="0" fontId="35" fillId="0" borderId="105" xfId="0" applyFont="1" applyBorder="1" applyAlignment="1" applyProtection="1">
      <alignment horizontal="center" vertical="center"/>
      <protection hidden="1"/>
    </xf>
    <xf numFmtId="0" fontId="35" fillId="0" borderId="105" xfId="0" applyFont="1" applyFill="1" applyBorder="1" applyAlignment="1" applyProtection="1">
      <alignment horizontal="center" vertical="center"/>
      <protection hidden="1"/>
    </xf>
    <xf numFmtId="0" fontId="35" fillId="0" borderId="103" xfId="0" applyFont="1" applyBorder="1" applyAlignment="1" applyProtection="1">
      <alignment horizontal="center" vertical="center"/>
      <protection hidden="1"/>
    </xf>
    <xf numFmtId="0" fontId="35" fillId="0" borderId="49" xfId="0" applyFont="1" applyBorder="1" applyAlignment="1" applyProtection="1">
      <alignment/>
      <protection hidden="1"/>
    </xf>
    <xf numFmtId="0" fontId="35" fillId="22" borderId="119" xfId="0" applyFont="1" applyFill="1" applyBorder="1" applyAlignment="1" applyProtection="1">
      <alignment horizontal="left"/>
      <protection hidden="1"/>
    </xf>
    <xf numFmtId="0" fontId="35" fillId="22" borderId="120" xfId="0" applyFont="1" applyFill="1" applyBorder="1" applyAlignment="1" applyProtection="1">
      <alignment/>
      <protection hidden="1"/>
    </xf>
    <xf numFmtId="0" fontId="35" fillId="22" borderId="121" xfId="0" applyFont="1" applyFill="1" applyBorder="1" applyAlignment="1" applyProtection="1">
      <alignment horizontal="center"/>
      <protection hidden="1"/>
    </xf>
    <xf numFmtId="0" fontId="35" fillId="22" borderId="122" xfId="0" applyFont="1" applyFill="1" applyBorder="1" applyAlignment="1" applyProtection="1">
      <alignment horizontal="center"/>
      <protection hidden="1"/>
    </xf>
    <xf numFmtId="0" fontId="35" fillId="22" borderId="123" xfId="0" applyFont="1" applyFill="1" applyBorder="1" applyAlignment="1" applyProtection="1">
      <alignment horizontal="center"/>
      <protection hidden="1"/>
    </xf>
    <xf numFmtId="0" fontId="34" fillId="26" borderId="121" xfId="0" applyFont="1" applyFill="1" applyBorder="1" applyAlignment="1" applyProtection="1">
      <alignment horizontal="center"/>
      <protection hidden="1"/>
    </xf>
    <xf numFmtId="0" fontId="35" fillId="22" borderId="60" xfId="0" applyFont="1" applyFill="1" applyBorder="1" applyAlignment="1" applyProtection="1">
      <alignment/>
      <protection hidden="1"/>
    </xf>
    <xf numFmtId="0" fontId="35" fillId="22" borderId="62" xfId="0" applyFont="1" applyFill="1" applyBorder="1" applyAlignment="1" applyProtection="1">
      <alignment/>
      <protection hidden="1"/>
    </xf>
    <xf numFmtId="0" fontId="35" fillId="0" borderId="0" xfId="0" applyFont="1" applyAlignment="1">
      <alignment/>
    </xf>
    <xf numFmtId="0" fontId="35" fillId="22" borderId="85" xfId="0" applyFont="1" applyFill="1" applyBorder="1" applyAlignment="1">
      <alignment horizontal="left"/>
    </xf>
    <xf numFmtId="0" fontId="35" fillId="22" borderId="35" xfId="0" applyFont="1" applyFill="1" applyBorder="1" applyAlignment="1">
      <alignment/>
    </xf>
    <xf numFmtId="0" fontId="35" fillId="0" borderId="82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4" fillId="0" borderId="83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vertical="center"/>
    </xf>
    <xf numFmtId="0" fontId="35" fillId="0" borderId="81" xfId="0" applyFont="1" applyFill="1" applyBorder="1" applyAlignment="1">
      <alignment vertical="center"/>
    </xf>
    <xf numFmtId="0" fontId="35" fillId="0" borderId="82" xfId="0" applyFont="1" applyFill="1" applyBorder="1" applyAlignment="1">
      <alignment vertical="center"/>
    </xf>
    <xf numFmtId="0" fontId="37" fillId="0" borderId="116" xfId="0" applyFont="1" applyBorder="1" applyAlignment="1" applyProtection="1">
      <alignment horizontal="center" vertical="center" wrapText="1"/>
      <protection hidden="1"/>
    </xf>
    <xf numFmtId="0" fontId="37" fillId="0" borderId="59" xfId="0" applyFont="1" applyBorder="1" applyAlignment="1" applyProtection="1">
      <alignment horizontal="center" vertical="center" wrapText="1"/>
      <protection hidden="1"/>
    </xf>
    <xf numFmtId="0" fontId="37" fillId="0" borderId="49" xfId="0" applyFont="1" applyBorder="1" applyAlignment="1" applyProtection="1">
      <alignment horizontal="center" vertical="center" wrapText="1"/>
      <protection hidden="1"/>
    </xf>
    <xf numFmtId="0" fontId="34" fillId="27" borderId="70" xfId="0" applyFont="1" applyFill="1" applyBorder="1" applyAlignment="1" applyProtection="1">
      <alignment horizontal="center"/>
      <protection hidden="1" locked="0"/>
    </xf>
    <xf numFmtId="0" fontId="34" fillId="27" borderId="7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4" fillId="0" borderId="124" xfId="0" applyFont="1" applyFill="1" applyBorder="1" applyAlignment="1">
      <alignment horizontal="center" vertical="top"/>
    </xf>
    <xf numFmtId="0" fontId="34" fillId="0" borderId="92" xfId="0" applyFont="1" applyFill="1" applyBorder="1" applyAlignment="1">
      <alignment horizontal="center" vertical="top"/>
    </xf>
    <xf numFmtId="0" fontId="34" fillId="0" borderId="124" xfId="0" applyFont="1" applyBorder="1" applyAlignment="1" applyProtection="1">
      <alignment horizontal="center" vertical="center" wrapText="1"/>
      <protection hidden="1"/>
    </xf>
    <xf numFmtId="0" fontId="34" fillId="0" borderId="114" xfId="0" applyFont="1" applyBorder="1" applyAlignment="1" applyProtection="1">
      <alignment horizontal="center" vertical="center" wrapText="1"/>
      <protection hidden="1"/>
    </xf>
    <xf numFmtId="0" fontId="34" fillId="25" borderId="125" xfId="0" applyFont="1" applyFill="1" applyBorder="1" applyAlignment="1" applyProtection="1">
      <alignment horizontal="center" vertical="center" wrapText="1"/>
      <protection hidden="1"/>
    </xf>
    <xf numFmtId="0" fontId="34" fillId="25" borderId="126" xfId="0" applyFont="1" applyFill="1" applyBorder="1" applyAlignment="1" applyProtection="1">
      <alignment horizontal="center" vertical="center" wrapText="1"/>
      <protection hidden="1"/>
    </xf>
    <xf numFmtId="0" fontId="34" fillId="25" borderId="127" xfId="0" applyFont="1" applyFill="1" applyBorder="1" applyAlignment="1" applyProtection="1">
      <alignment horizontal="center" vertical="center" wrapText="1"/>
      <protection hidden="1"/>
    </xf>
    <xf numFmtId="0" fontId="35" fillId="0" borderId="32" xfId="0" applyFont="1" applyBorder="1" applyAlignment="1" applyProtection="1">
      <alignment horizontal="left" vertical="center" wrapText="1"/>
      <protection hidden="1"/>
    </xf>
    <xf numFmtId="0" fontId="35" fillId="0" borderId="82" xfId="0" applyFont="1" applyBorder="1" applyAlignment="1" applyProtection="1">
      <alignment horizontal="left" vertical="center" wrapText="1"/>
      <protection hidden="1"/>
    </xf>
    <xf numFmtId="0" fontId="34" fillId="0" borderId="92" xfId="0" applyFont="1" applyFill="1" applyBorder="1" applyAlignment="1" applyProtection="1">
      <alignment horizontal="center" vertical="top"/>
      <protection hidden="1"/>
    </xf>
    <xf numFmtId="0" fontId="34" fillId="0" borderId="78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111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113" xfId="0" applyFont="1" applyBorder="1" applyAlignment="1" applyProtection="1">
      <alignment horizontal="center" vertical="center"/>
      <protection hidden="1"/>
    </xf>
    <xf numFmtId="0" fontId="34" fillId="0" borderId="128" xfId="0" applyFont="1" applyBorder="1" applyAlignment="1" applyProtection="1">
      <alignment horizontal="center" vertical="center"/>
      <protection hidden="1"/>
    </xf>
    <xf numFmtId="0" fontId="34" fillId="0" borderId="49" xfId="0" applyFont="1" applyBorder="1" applyAlignment="1" applyProtection="1">
      <alignment horizontal="center" vertical="center"/>
      <protection hidden="1"/>
    </xf>
    <xf numFmtId="0" fontId="34" fillId="0" borderId="129" xfId="0" applyFont="1" applyBorder="1" applyAlignment="1" applyProtection="1">
      <alignment horizontal="center" vertical="center"/>
      <protection hidden="1"/>
    </xf>
    <xf numFmtId="0" fontId="34" fillId="25" borderId="124" xfId="0" applyFont="1" applyFill="1" applyBorder="1" applyAlignment="1">
      <alignment horizontal="center" vertical="center"/>
    </xf>
    <xf numFmtId="0" fontId="34" fillId="25" borderId="92" xfId="0" applyFont="1" applyFill="1" applyBorder="1" applyAlignment="1">
      <alignment horizontal="center" vertical="center"/>
    </xf>
    <xf numFmtId="0" fontId="35" fillId="0" borderId="93" xfId="0" applyFont="1" applyFill="1" applyBorder="1" applyAlignment="1" applyProtection="1">
      <alignment horizontal="left" vertical="center" wrapText="1"/>
      <protection hidden="1"/>
    </xf>
    <xf numFmtId="0" fontId="35" fillId="0" borderId="102" xfId="0" applyFont="1" applyFill="1" applyBorder="1" applyAlignment="1" applyProtection="1">
      <alignment horizontal="left" vertical="center" wrapText="1"/>
      <protection hidden="1"/>
    </xf>
    <xf numFmtId="0" fontId="35" fillId="0" borderId="104" xfId="0" applyFont="1" applyFill="1" applyBorder="1" applyAlignment="1" applyProtection="1">
      <alignment horizontal="left" vertical="center" wrapText="1"/>
      <protection hidden="1"/>
    </xf>
    <xf numFmtId="0" fontId="34" fillId="25" borderId="124" xfId="0" applyFont="1" applyFill="1" applyBorder="1" applyAlignment="1" applyProtection="1">
      <alignment horizontal="center" vertical="center" wrapText="1"/>
      <protection hidden="1"/>
    </xf>
    <xf numFmtId="0" fontId="34" fillId="25" borderId="92" xfId="0" applyFont="1" applyFill="1" applyBorder="1" applyAlignment="1" applyProtection="1">
      <alignment horizontal="center" vertical="center" wrapText="1"/>
      <protection hidden="1"/>
    </xf>
    <xf numFmtId="0" fontId="34" fillId="25" borderId="114" xfId="0" applyFont="1" applyFill="1" applyBorder="1" applyAlignment="1">
      <alignment horizontal="center" vertical="center"/>
    </xf>
    <xf numFmtId="0" fontId="34" fillId="25" borderId="124" xfId="0" applyFont="1" applyFill="1" applyBorder="1" applyAlignment="1">
      <alignment horizontal="center" vertical="center" wrapText="1"/>
    </xf>
    <xf numFmtId="0" fontId="34" fillId="25" borderId="92" xfId="0" applyFont="1" applyFill="1" applyBorder="1" applyAlignment="1">
      <alignment horizontal="center" vertical="center" wrapText="1"/>
    </xf>
    <xf numFmtId="0" fontId="35" fillId="0" borderId="35" xfId="0" applyFont="1" applyBorder="1" applyAlignment="1" applyProtection="1">
      <alignment horizontal="left" vertical="center" wrapText="1"/>
      <protection hidden="1"/>
    </xf>
    <xf numFmtId="0" fontId="35" fillId="0" borderId="76" xfId="0" applyFont="1" applyBorder="1" applyAlignment="1" applyProtection="1">
      <alignment horizontal="left" vertical="center" wrapText="1"/>
      <protection hidden="1"/>
    </xf>
    <xf numFmtId="0" fontId="34" fillId="27" borderId="114" xfId="0" applyFont="1" applyFill="1" applyBorder="1" applyAlignment="1">
      <alignment horizontal="center" vertical="center" wrapText="1"/>
    </xf>
    <xf numFmtId="0" fontId="34" fillId="0" borderId="125" xfId="0" applyFont="1" applyBorder="1" applyAlignment="1" applyProtection="1">
      <alignment horizontal="center" vertical="center" wrapText="1"/>
      <protection hidden="1"/>
    </xf>
    <xf numFmtId="0" fontId="34" fillId="0" borderId="126" xfId="0" applyFont="1" applyBorder="1" applyAlignment="1" applyProtection="1">
      <alignment horizontal="center" vertical="center" wrapText="1"/>
      <protection hidden="1"/>
    </xf>
    <xf numFmtId="0" fontId="34" fillId="0" borderId="127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horizontal="center" vertical="center" wrapText="1"/>
    </xf>
    <xf numFmtId="0" fontId="34" fillId="25" borderId="130" xfId="0" applyFont="1" applyFill="1" applyBorder="1" applyAlignment="1" applyProtection="1">
      <alignment horizontal="center" vertical="center"/>
      <protection hidden="1"/>
    </xf>
    <xf numFmtId="0" fontId="34" fillId="25" borderId="131" xfId="0" applyFont="1" applyFill="1" applyBorder="1" applyAlignment="1" applyProtection="1">
      <alignment horizontal="center" vertical="center"/>
      <protection hidden="1"/>
    </xf>
    <xf numFmtId="0" fontId="34" fillId="25" borderId="132" xfId="0" applyFont="1" applyFill="1" applyBorder="1" applyAlignment="1" applyProtection="1">
      <alignment horizontal="center" vertical="center"/>
      <protection hidden="1"/>
    </xf>
    <xf numFmtId="0" fontId="34" fillId="25" borderId="128" xfId="0" applyFont="1" applyFill="1" applyBorder="1" applyAlignment="1" applyProtection="1">
      <alignment horizontal="center" vertical="center"/>
      <protection hidden="1"/>
    </xf>
    <xf numFmtId="0" fontId="34" fillId="25" borderId="49" xfId="0" applyFont="1" applyFill="1" applyBorder="1" applyAlignment="1" applyProtection="1">
      <alignment horizontal="center" vertical="center"/>
      <protection hidden="1"/>
    </xf>
    <xf numFmtId="0" fontId="34" fillId="25" borderId="129" xfId="0" applyFont="1" applyFill="1" applyBorder="1" applyAlignment="1" applyProtection="1">
      <alignment horizontal="center" vertical="center"/>
      <protection hidden="1"/>
    </xf>
    <xf numFmtId="0" fontId="34" fillId="25" borderId="114" xfId="0" applyFont="1" applyFill="1" applyBorder="1" applyAlignment="1" applyProtection="1">
      <alignment horizontal="center" vertical="center" wrapText="1"/>
      <protection hidden="1"/>
    </xf>
    <xf numFmtId="0" fontId="33" fillId="0" borderId="22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32" fillId="0" borderId="20" xfId="0" applyFont="1" applyBorder="1" applyAlignment="1">
      <alignment horizontal="left"/>
    </xf>
    <xf numFmtId="0" fontId="32" fillId="0" borderId="21" xfId="0" applyFont="1" applyBorder="1" applyAlignment="1">
      <alignment horizontal="left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4" fillId="0" borderId="130" xfId="0" applyFont="1" applyBorder="1" applyAlignment="1" applyProtection="1">
      <alignment horizontal="center" vertical="center"/>
      <protection hidden="1"/>
    </xf>
    <xf numFmtId="0" fontId="34" fillId="0" borderId="131" xfId="0" applyFont="1" applyBorder="1" applyAlignment="1" applyProtection="1">
      <alignment horizontal="center" vertical="center"/>
      <protection hidden="1"/>
    </xf>
    <xf numFmtId="0" fontId="34" fillId="0" borderId="132" xfId="0" applyFont="1" applyBorder="1" applyAlignment="1" applyProtection="1">
      <alignment horizontal="center" vertical="center"/>
      <protection hidden="1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/>
    </xf>
    <xf numFmtId="0" fontId="33" fillId="0" borderId="133" xfId="0" applyFont="1" applyBorder="1" applyAlignment="1">
      <alignment horizontal="center"/>
    </xf>
    <xf numFmtId="0" fontId="34" fillId="0" borderId="125" xfId="0" applyFont="1" applyBorder="1" applyAlignment="1" applyProtection="1">
      <alignment horizontal="center" vertical="center"/>
      <protection hidden="1"/>
    </xf>
    <xf numFmtId="0" fontId="34" fillId="0" borderId="126" xfId="0" applyFont="1" applyBorder="1" applyAlignment="1" applyProtection="1">
      <alignment horizontal="center" vertical="center"/>
      <protection hidden="1"/>
    </xf>
    <xf numFmtId="0" fontId="34" fillId="0" borderId="127" xfId="0" applyFont="1" applyBorder="1" applyAlignment="1" applyProtection="1">
      <alignment horizontal="center" vertical="center"/>
      <protection hidden="1"/>
    </xf>
    <xf numFmtId="0" fontId="33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111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113" xfId="0" applyFont="1" applyBorder="1" applyAlignment="1">
      <alignment horizontal="left" vertical="center"/>
    </xf>
    <xf numFmtId="0" fontId="33" fillId="0" borderId="47" xfId="0" applyFont="1" applyBorder="1" applyAlignment="1">
      <alignment horizontal="center"/>
    </xf>
    <xf numFmtId="0" fontId="33" fillId="0" borderId="134" xfId="0" applyFont="1" applyBorder="1" applyAlignment="1">
      <alignment horizontal="center"/>
    </xf>
    <xf numFmtId="0" fontId="32" fillId="0" borderId="40" xfId="0" applyFont="1" applyBorder="1" applyAlignment="1">
      <alignment horizontal="left"/>
    </xf>
    <xf numFmtId="0" fontId="32" fillId="0" borderId="42" xfId="0" applyFont="1" applyBorder="1" applyAlignment="1">
      <alignment horizontal="left"/>
    </xf>
    <xf numFmtId="0" fontId="33" fillId="0" borderId="29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2" fillId="0" borderId="33" xfId="0" applyFont="1" applyBorder="1" applyAlignment="1">
      <alignment horizontal="left"/>
    </xf>
    <xf numFmtId="0" fontId="32" fillId="0" borderId="135" xfId="0" applyFont="1" applyBorder="1" applyAlignment="1">
      <alignment horizontal="left"/>
    </xf>
    <xf numFmtId="0" fontId="35" fillId="0" borderId="75" xfId="0" applyFont="1" applyBorder="1" applyAlignment="1">
      <alignment horizontal="left" vertical="center"/>
    </xf>
    <xf numFmtId="0" fontId="35" fillId="0" borderId="35" xfId="0" applyFont="1" applyBorder="1" applyAlignment="1">
      <alignment horizontal="left" vertical="center"/>
    </xf>
    <xf numFmtId="0" fontId="35" fillId="0" borderId="76" xfId="0" applyFont="1" applyBorder="1" applyAlignment="1">
      <alignment horizontal="left" vertical="center"/>
    </xf>
    <xf numFmtId="0" fontId="34" fillId="25" borderId="83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5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51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194" fontId="19" fillId="24" borderId="20" xfId="0" applyNumberFormat="1" applyFont="1" applyFill="1" applyBorder="1" applyAlignment="1">
      <alignment horizontal="center"/>
    </xf>
    <xf numFmtId="194" fontId="19" fillId="24" borderId="21" xfId="0" applyNumberFormat="1" applyFont="1" applyFill="1" applyBorder="1" applyAlignment="1">
      <alignment horizontal="center"/>
    </xf>
    <xf numFmtId="1" fontId="19" fillId="24" borderId="40" xfId="0" applyNumberFormat="1" applyFont="1" applyFill="1" applyBorder="1" applyAlignment="1">
      <alignment horizontal="center"/>
    </xf>
    <xf numFmtId="1" fontId="19" fillId="24" borderId="42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6" xfId="0" applyFont="1" applyBorder="1" applyAlignment="1">
      <alignment horizontal="center" vertical="center"/>
    </xf>
    <xf numFmtId="0" fontId="19" fillId="0" borderId="137" xfId="0" applyFont="1" applyBorder="1" applyAlignment="1">
      <alignment horizontal="center" vertical="center"/>
    </xf>
    <xf numFmtId="0" fontId="19" fillId="0" borderId="138" xfId="0" applyFont="1" applyBorder="1" applyAlignment="1">
      <alignment horizontal="center" vertic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1" fontId="19" fillId="24" borderId="20" xfId="0" applyNumberFormat="1" applyFont="1" applyFill="1" applyBorder="1" applyAlignment="1">
      <alignment horizontal="center"/>
    </xf>
    <xf numFmtId="1" fontId="19" fillId="24" borderId="21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1" fontId="19" fillId="24" borderId="36" xfId="0" applyNumberFormat="1" applyFont="1" applyFill="1" applyBorder="1" applyAlignment="1">
      <alignment horizontal="center"/>
    </xf>
    <xf numFmtId="1" fontId="19" fillId="24" borderId="38" xfId="0" applyNumberFormat="1" applyFont="1" applyFill="1" applyBorder="1" applyAlignment="1">
      <alignment horizontal="center"/>
    </xf>
    <xf numFmtId="0" fontId="19" fillId="0" borderId="136" xfId="0" applyFont="1" applyBorder="1" applyAlignment="1">
      <alignment horizontal="center"/>
    </xf>
    <xf numFmtId="0" fontId="19" fillId="0" borderId="137" xfId="0" applyFont="1" applyBorder="1" applyAlignment="1">
      <alignment horizontal="center"/>
    </xf>
    <xf numFmtId="0" fontId="19" fillId="0" borderId="138" xfId="0" applyFont="1" applyBorder="1" applyAlignment="1">
      <alignment horizontal="center"/>
    </xf>
    <xf numFmtId="0" fontId="19" fillId="0" borderId="139" xfId="0" applyFont="1" applyBorder="1" applyAlignment="1">
      <alignment horizontal="left"/>
    </xf>
    <xf numFmtId="0" fontId="19" fillId="0" borderId="81" xfId="0" applyFont="1" applyBorder="1" applyAlignment="1">
      <alignment horizontal="left"/>
    </xf>
    <xf numFmtId="0" fontId="19" fillId="0" borderId="140" xfId="0" applyFont="1" applyBorder="1" applyAlignment="1">
      <alignment horizontal="left"/>
    </xf>
    <xf numFmtId="0" fontId="19" fillId="4" borderId="136" xfId="0" applyFont="1" applyFill="1" applyBorder="1" applyAlignment="1">
      <alignment horizontal="center"/>
    </xf>
    <xf numFmtId="0" fontId="19" fillId="4" borderId="137" xfId="0" applyFont="1" applyFill="1" applyBorder="1" applyAlignment="1">
      <alignment horizontal="center"/>
    </xf>
    <xf numFmtId="0" fontId="19" fillId="4" borderId="138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34" fillId="25" borderId="87" xfId="0" applyFont="1" applyFill="1" applyBorder="1" applyAlignment="1">
      <alignment horizontal="center" vertical="center"/>
    </xf>
    <xf numFmtId="0" fontId="34" fillId="25" borderId="55" xfId="0" applyFont="1" applyFill="1" applyBorder="1" applyAlignment="1" applyProtection="1">
      <alignment horizontal="center" vertical="center" wrapText="1"/>
      <protection hidden="1"/>
    </xf>
    <xf numFmtId="0" fontId="34" fillId="25" borderId="141" xfId="0" applyFont="1" applyFill="1" applyBorder="1" applyAlignment="1" applyProtection="1">
      <alignment horizontal="center" vertical="center" wrapText="1"/>
      <protection hidden="1"/>
    </xf>
    <xf numFmtId="0" fontId="34" fillId="25" borderId="4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9"/>
  <sheetViews>
    <sheetView showGridLines="0" view="pageBreakPreview" zoomScaleSheetLayoutView="100" zoomScalePageLayoutView="0" workbookViewId="0" topLeftCell="A1">
      <selection activeCell="D13" sqref="D13:D14"/>
    </sheetView>
  </sheetViews>
  <sheetFormatPr defaultColWidth="9.140625" defaultRowHeight="12.75"/>
  <cols>
    <col min="1" max="1" width="12.140625" style="102" customWidth="1"/>
    <col min="2" max="2" width="24.140625" style="102" bestFit="1" customWidth="1"/>
    <col min="3" max="3" width="23.00390625" style="102" customWidth="1"/>
    <col min="4" max="4" width="17.7109375" style="102" bestFit="1" customWidth="1"/>
    <col min="5" max="5" width="12.421875" style="102" customWidth="1"/>
    <col min="6" max="6" width="13.00390625" style="102" bestFit="1" customWidth="1"/>
    <col min="7" max="7" width="17.7109375" style="102" customWidth="1"/>
    <col min="8" max="8" width="13.8515625" style="102" customWidth="1"/>
    <col min="9" max="16384" width="9.140625" style="102" customWidth="1"/>
  </cols>
  <sheetData>
    <row r="1" spans="1:9" ht="102" customHeight="1">
      <c r="A1" s="104"/>
      <c r="B1" s="105"/>
      <c r="C1" s="105"/>
      <c r="D1" s="105"/>
      <c r="E1" s="105"/>
      <c r="F1" s="105"/>
      <c r="G1" s="105"/>
      <c r="H1" s="106"/>
      <c r="I1" s="107"/>
    </row>
    <row r="2" spans="1:9" ht="25.5">
      <c r="A2" s="108"/>
      <c r="B2" s="423" t="s">
        <v>14</v>
      </c>
      <c r="C2" s="423"/>
      <c r="D2" s="423"/>
      <c r="E2" s="423"/>
      <c r="F2" s="423"/>
      <c r="G2" s="423"/>
      <c r="H2" s="109"/>
      <c r="I2" s="107"/>
    </row>
    <row r="3" spans="1:9" ht="12.75">
      <c r="A3" s="108"/>
      <c r="B3" s="107"/>
      <c r="C3" s="107"/>
      <c r="D3" s="107"/>
      <c r="E3" s="107"/>
      <c r="F3" s="107"/>
      <c r="G3" s="107"/>
      <c r="H3" s="109"/>
      <c r="I3" s="107"/>
    </row>
    <row r="4" spans="1:9" ht="25.5">
      <c r="A4" s="108"/>
      <c r="B4" s="423"/>
      <c r="C4" s="423"/>
      <c r="D4" s="423"/>
      <c r="E4" s="423"/>
      <c r="F4" s="423"/>
      <c r="G4" s="423"/>
      <c r="H4" s="109"/>
      <c r="I4" s="107"/>
    </row>
    <row r="5" spans="1:9" ht="12.75">
      <c r="A5" s="108"/>
      <c r="B5" s="107"/>
      <c r="C5" s="107"/>
      <c r="D5" s="107"/>
      <c r="E5" s="107"/>
      <c r="F5" s="107"/>
      <c r="G5" s="107"/>
      <c r="H5" s="109"/>
      <c r="I5" s="107"/>
    </row>
    <row r="6" spans="1:9" ht="12.75">
      <c r="A6" s="108"/>
      <c r="H6" s="109"/>
      <c r="I6" s="107"/>
    </row>
    <row r="7" spans="1:9" ht="12.75">
      <c r="A7" s="108"/>
      <c r="B7" s="107"/>
      <c r="C7" s="107"/>
      <c r="D7" s="107"/>
      <c r="E7" s="107"/>
      <c r="F7" s="107"/>
      <c r="G7" s="107"/>
      <c r="H7" s="109"/>
      <c r="I7" s="107"/>
    </row>
    <row r="8" spans="1:9" ht="12.75">
      <c r="A8" s="108"/>
      <c r="H8" s="109"/>
      <c r="I8" s="107"/>
    </row>
    <row r="9" spans="1:9" ht="12.75">
      <c r="A9" s="108"/>
      <c r="B9" s="107"/>
      <c r="C9" s="107"/>
      <c r="D9" s="107"/>
      <c r="E9" s="107"/>
      <c r="F9" s="107"/>
      <c r="G9" s="107"/>
      <c r="H9" s="109"/>
      <c r="I9" s="107"/>
    </row>
    <row r="10" spans="1:9" ht="13.5" thickBot="1">
      <c r="A10" s="108"/>
      <c r="B10" s="107"/>
      <c r="C10" s="107"/>
      <c r="D10" s="107"/>
      <c r="E10" s="107"/>
      <c r="F10" s="107"/>
      <c r="G10" s="107"/>
      <c r="H10" s="109"/>
      <c r="I10" s="107"/>
    </row>
    <row r="11" spans="1:9" ht="54">
      <c r="A11" s="108"/>
      <c r="B11" s="110" t="s">
        <v>15</v>
      </c>
      <c r="C11" s="111" t="s">
        <v>16</v>
      </c>
      <c r="D11" s="111" t="s">
        <v>17</v>
      </c>
      <c r="E11" s="111" t="s">
        <v>18</v>
      </c>
      <c r="F11" s="111" t="s">
        <v>19</v>
      </c>
      <c r="G11" s="112" t="s">
        <v>20</v>
      </c>
      <c r="H11" s="109"/>
      <c r="I11" s="107"/>
    </row>
    <row r="12" spans="1:9" ht="18">
      <c r="A12" s="108"/>
      <c r="B12" s="113" t="s">
        <v>21</v>
      </c>
      <c r="C12" s="114" t="s">
        <v>22</v>
      </c>
      <c r="D12" s="115" t="s">
        <v>138</v>
      </c>
      <c r="E12" s="116"/>
      <c r="F12" s="117">
        <v>40675</v>
      </c>
      <c r="G12" s="118"/>
      <c r="H12" s="109"/>
      <c r="I12" s="107"/>
    </row>
    <row r="13" spans="1:9" ht="18">
      <c r="A13" s="108"/>
      <c r="B13" s="113" t="s">
        <v>21</v>
      </c>
      <c r="C13" s="114" t="s">
        <v>23</v>
      </c>
      <c r="D13" s="126" t="s">
        <v>24</v>
      </c>
      <c r="E13" s="114"/>
      <c r="F13" s="117">
        <v>40675</v>
      </c>
      <c r="G13" s="118"/>
      <c r="H13" s="109"/>
      <c r="I13" s="107"/>
    </row>
    <row r="14" spans="1:9" ht="18">
      <c r="A14" s="108"/>
      <c r="B14" s="113" t="s">
        <v>21</v>
      </c>
      <c r="C14" s="114" t="s">
        <v>25</v>
      </c>
      <c r="D14" s="126" t="s">
        <v>26</v>
      </c>
      <c r="E14" s="114"/>
      <c r="F14" s="117">
        <v>40675</v>
      </c>
      <c r="G14" s="118"/>
      <c r="H14" s="109"/>
      <c r="I14" s="107"/>
    </row>
    <row r="15" spans="1:9" ht="18">
      <c r="A15" s="108"/>
      <c r="B15" s="119"/>
      <c r="C15" s="114" t="s">
        <v>27</v>
      </c>
      <c r="D15" s="114"/>
      <c r="E15" s="116"/>
      <c r="F15" s="114"/>
      <c r="G15" s="118"/>
      <c r="H15" s="109"/>
      <c r="I15" s="107"/>
    </row>
    <row r="16" spans="1:9" ht="18">
      <c r="A16" s="108"/>
      <c r="B16" s="119"/>
      <c r="C16" s="114" t="s">
        <v>28</v>
      </c>
      <c r="D16" s="114"/>
      <c r="E16" s="114"/>
      <c r="F16" s="114"/>
      <c r="G16" s="118"/>
      <c r="H16" s="109"/>
      <c r="I16" s="107"/>
    </row>
    <row r="17" spans="1:9" ht="18.75" thickBot="1">
      <c r="A17" s="108"/>
      <c r="B17" s="120"/>
      <c r="C17" s="121" t="s">
        <v>29</v>
      </c>
      <c r="D17" s="121"/>
      <c r="E17" s="121"/>
      <c r="F17" s="121"/>
      <c r="G17" s="122"/>
      <c r="H17" s="109"/>
      <c r="I17" s="107"/>
    </row>
    <row r="18" spans="1:9" ht="144" customHeight="1" thickBot="1">
      <c r="A18" s="123"/>
      <c r="B18" s="124"/>
      <c r="C18" s="124"/>
      <c r="D18" s="124"/>
      <c r="E18" s="124"/>
      <c r="F18" s="124"/>
      <c r="G18" s="124"/>
      <c r="H18" s="125"/>
      <c r="I18" s="107"/>
    </row>
    <row r="19" spans="1:8" ht="12.75">
      <c r="A19" s="105"/>
      <c r="B19" s="105"/>
      <c r="C19" s="105"/>
      <c r="D19" s="105"/>
      <c r="E19" s="105"/>
      <c r="F19" s="105"/>
      <c r="G19" s="105"/>
      <c r="H19" s="105"/>
    </row>
  </sheetData>
  <sheetProtection/>
  <mergeCells count="2">
    <mergeCell ref="B4:G4"/>
    <mergeCell ref="B2:G2"/>
  </mergeCells>
  <printOptions horizontalCentered="1" verticalCentered="1"/>
  <pageMargins left="0.984251968503937" right="0.35433070866141736" top="0.1968503937007874" bottom="0.2755905511811024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09"/>
  <sheetViews>
    <sheetView showGridLines="0" tabSelected="1" view="pageBreakPreview" zoomScale="85" zoomScaleNormal="40" zoomScaleSheetLayoutView="85" zoomScalePageLayoutView="55" workbookViewId="0" topLeftCell="A35">
      <selection activeCell="A45" sqref="A45:E47"/>
    </sheetView>
  </sheetViews>
  <sheetFormatPr defaultColWidth="9.140625" defaultRowHeight="12.75"/>
  <cols>
    <col min="1" max="1" width="11.421875" style="102" customWidth="1"/>
    <col min="2" max="2" width="0" style="102" hidden="1" customWidth="1"/>
    <col min="3" max="3" width="10.57421875" style="102" customWidth="1"/>
    <col min="4" max="4" width="7.00390625" style="102" customWidth="1"/>
    <col min="5" max="5" width="16.7109375" style="102" customWidth="1"/>
    <col min="6" max="6" width="12.8515625" style="102" customWidth="1"/>
    <col min="7" max="7" width="13.57421875" style="102" customWidth="1"/>
    <col min="8" max="8" width="27.57421875" style="102" customWidth="1"/>
    <col min="9" max="9" width="15.28125" style="102" customWidth="1"/>
    <col min="10" max="10" width="24.421875" style="102" customWidth="1"/>
    <col min="11" max="11" width="6.421875" style="102" customWidth="1"/>
    <col min="12" max="12" width="7.8515625" style="102" customWidth="1"/>
    <col min="13" max="13" width="8.8515625" style="102" customWidth="1"/>
    <col min="14" max="14" width="9.00390625" style="102" customWidth="1"/>
    <col min="15" max="15" width="13.7109375" style="128" customWidth="1"/>
    <col min="16" max="16" width="8.7109375" style="102" customWidth="1"/>
    <col min="17" max="17" width="7.7109375" style="102" customWidth="1"/>
    <col min="18" max="18" width="5.00390625" style="102" customWidth="1"/>
    <col min="19" max="19" width="4.00390625" style="102" customWidth="1"/>
    <col min="20" max="20" width="0" style="102" hidden="1" customWidth="1"/>
    <col min="21" max="16384" width="9.140625" style="102" customWidth="1"/>
  </cols>
  <sheetData>
    <row r="1" spans="1:19" ht="18">
      <c r="A1" s="458" t="s">
        <v>222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</row>
    <row r="2" spans="1:19" ht="13.5" customHeight="1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27"/>
      <c r="P2" s="103"/>
      <c r="Q2" s="103"/>
      <c r="R2" s="103"/>
      <c r="S2" s="103"/>
    </row>
    <row r="3" spans="1:20" ht="33.75" customHeight="1" thickBot="1" thickTop="1">
      <c r="A3" s="455" t="s">
        <v>13</v>
      </c>
      <c r="B3" s="456"/>
      <c r="C3" s="456"/>
      <c r="D3" s="457"/>
      <c r="E3" s="426" t="s">
        <v>147</v>
      </c>
      <c r="F3" s="459" t="s">
        <v>0</v>
      </c>
      <c r="G3" s="460"/>
      <c r="H3" s="460"/>
      <c r="I3" s="461"/>
      <c r="J3" s="447" t="s">
        <v>1</v>
      </c>
      <c r="K3" s="426" t="s">
        <v>2</v>
      </c>
      <c r="L3" s="428" t="s">
        <v>218</v>
      </c>
      <c r="M3" s="429"/>
      <c r="N3" s="430"/>
      <c r="O3" s="426" t="s">
        <v>3</v>
      </c>
      <c r="P3" s="455" t="s">
        <v>4</v>
      </c>
      <c r="Q3" s="456"/>
      <c r="R3" s="456"/>
      <c r="S3" s="457"/>
      <c r="T3" s="148"/>
    </row>
    <row r="4" spans="1:20" ht="31.5" thickBot="1" thickTop="1">
      <c r="A4" s="149" t="s">
        <v>91</v>
      </c>
      <c r="B4" s="150" t="s">
        <v>5</v>
      </c>
      <c r="C4" s="418" t="s">
        <v>131</v>
      </c>
      <c r="D4" s="151" t="s">
        <v>132</v>
      </c>
      <c r="E4" s="427"/>
      <c r="F4" s="462"/>
      <c r="G4" s="463"/>
      <c r="H4" s="463"/>
      <c r="I4" s="464"/>
      <c r="J4" s="465"/>
      <c r="K4" s="427"/>
      <c r="L4" s="152" t="s">
        <v>6</v>
      </c>
      <c r="M4" s="153" t="s">
        <v>7</v>
      </c>
      <c r="N4" s="154" t="s">
        <v>8</v>
      </c>
      <c r="O4" s="427"/>
      <c r="P4" s="419" t="s">
        <v>9</v>
      </c>
      <c r="Q4" s="420" t="s">
        <v>10</v>
      </c>
      <c r="R4" s="155" t="s">
        <v>11</v>
      </c>
      <c r="S4" s="156" t="s">
        <v>12</v>
      </c>
      <c r="T4" s="148"/>
    </row>
    <row r="5" spans="1:20" ht="15" customHeight="1" thickTop="1">
      <c r="A5" s="157" t="s">
        <v>139</v>
      </c>
      <c r="B5" s="158"/>
      <c r="C5" s="159">
        <v>33.3</v>
      </c>
      <c r="D5" s="160" t="s">
        <v>135</v>
      </c>
      <c r="E5" s="447" t="s">
        <v>223</v>
      </c>
      <c r="F5" s="161" t="s">
        <v>134</v>
      </c>
      <c r="G5" s="162"/>
      <c r="H5" s="162"/>
      <c r="I5" s="163"/>
      <c r="J5" s="164" t="s">
        <v>137</v>
      </c>
      <c r="K5" s="165" t="s">
        <v>135</v>
      </c>
      <c r="L5" s="166">
        <v>0.3</v>
      </c>
      <c r="M5" s="167">
        <v>264</v>
      </c>
      <c r="N5" s="167">
        <v>0.01</v>
      </c>
      <c r="O5" s="421">
        <v>15</v>
      </c>
      <c r="P5" s="169"/>
      <c r="Q5" s="170"/>
      <c r="R5" s="170"/>
      <c r="S5" s="171"/>
      <c r="T5" s="148"/>
    </row>
    <row r="6" spans="1:20" ht="15" customHeight="1" thickBot="1">
      <c r="A6" s="172"/>
      <c r="B6" s="173"/>
      <c r="C6" s="174"/>
      <c r="D6" s="175"/>
      <c r="E6" s="448"/>
      <c r="F6" s="176" t="s">
        <v>133</v>
      </c>
      <c r="G6" s="177"/>
      <c r="H6" s="177"/>
      <c r="I6" s="178"/>
      <c r="J6" s="179" t="s">
        <v>136</v>
      </c>
      <c r="K6" s="180"/>
      <c r="L6" s="181">
        <v>0.5</v>
      </c>
      <c r="M6" s="182">
        <v>1</v>
      </c>
      <c r="N6" s="182">
        <v>0.01</v>
      </c>
      <c r="O6" s="183">
        <v>0.95</v>
      </c>
      <c r="P6" s="184"/>
      <c r="Q6" s="185"/>
      <c r="R6" s="185"/>
      <c r="S6" s="186"/>
      <c r="T6" s="148"/>
    </row>
    <row r="7" spans="1:20" ht="15" customHeight="1" thickTop="1">
      <c r="A7" s="157" t="s">
        <v>139</v>
      </c>
      <c r="B7" s="158"/>
      <c r="C7" s="159">
        <v>33.3</v>
      </c>
      <c r="D7" s="160" t="s">
        <v>135</v>
      </c>
      <c r="E7" s="447" t="s">
        <v>224</v>
      </c>
      <c r="F7" s="161" t="s">
        <v>134</v>
      </c>
      <c r="G7" s="162"/>
      <c r="H7" s="162"/>
      <c r="I7" s="163"/>
      <c r="J7" s="164" t="s">
        <v>137</v>
      </c>
      <c r="K7" s="165" t="s">
        <v>135</v>
      </c>
      <c r="L7" s="166">
        <v>0.3</v>
      </c>
      <c r="M7" s="167">
        <v>264</v>
      </c>
      <c r="N7" s="167">
        <v>0.01</v>
      </c>
      <c r="O7" s="168">
        <v>40</v>
      </c>
      <c r="P7" s="169"/>
      <c r="Q7" s="170"/>
      <c r="R7" s="170"/>
      <c r="S7" s="171"/>
      <c r="T7" s="424">
        <v>3</v>
      </c>
    </row>
    <row r="8" spans="1:20" ht="15" customHeight="1" thickBot="1">
      <c r="A8" s="172"/>
      <c r="B8" s="173"/>
      <c r="C8" s="174"/>
      <c r="D8" s="175"/>
      <c r="E8" s="448"/>
      <c r="F8" s="176" t="s">
        <v>133</v>
      </c>
      <c r="G8" s="177"/>
      <c r="H8" s="177"/>
      <c r="I8" s="178"/>
      <c r="J8" s="179" t="s">
        <v>136</v>
      </c>
      <c r="K8" s="180"/>
      <c r="L8" s="181">
        <v>0.5</v>
      </c>
      <c r="M8" s="182">
        <v>1</v>
      </c>
      <c r="N8" s="182">
        <v>0.01</v>
      </c>
      <c r="O8" s="183">
        <v>0.95</v>
      </c>
      <c r="P8" s="184"/>
      <c r="Q8" s="185"/>
      <c r="R8" s="185"/>
      <c r="S8" s="186"/>
      <c r="T8" s="425"/>
    </row>
    <row r="9" spans="1:20" ht="15" customHeight="1" thickTop="1">
      <c r="A9" s="187" t="s">
        <v>217</v>
      </c>
      <c r="B9" s="193" t="s">
        <v>201</v>
      </c>
      <c r="C9" s="188">
        <v>57.74</v>
      </c>
      <c r="D9" s="194" t="s">
        <v>135</v>
      </c>
      <c r="E9" s="450" t="s">
        <v>142</v>
      </c>
      <c r="F9" s="435" t="s">
        <v>198</v>
      </c>
      <c r="G9" s="195" t="s">
        <v>134</v>
      </c>
      <c r="H9" s="195"/>
      <c r="I9" s="196"/>
      <c r="J9" s="197" t="s">
        <v>137</v>
      </c>
      <c r="K9" s="198" t="s">
        <v>135</v>
      </c>
      <c r="L9" s="199">
        <v>0.3</v>
      </c>
      <c r="M9" s="159">
        <v>264</v>
      </c>
      <c r="N9" s="159">
        <v>0.01</v>
      </c>
      <c r="O9" s="200">
        <v>50</v>
      </c>
      <c r="P9" s="201"/>
      <c r="Q9" s="159"/>
      <c r="R9" s="159"/>
      <c r="S9" s="202"/>
      <c r="T9" s="425"/>
    </row>
    <row r="10" spans="1:20" ht="15" customHeight="1" thickBot="1">
      <c r="A10" s="203"/>
      <c r="B10" s="204" t="s">
        <v>201</v>
      </c>
      <c r="C10" s="205"/>
      <c r="D10" s="206"/>
      <c r="E10" s="451"/>
      <c r="F10" s="434"/>
      <c r="G10" s="207" t="s">
        <v>133</v>
      </c>
      <c r="H10" s="207"/>
      <c r="I10" s="208"/>
      <c r="J10" s="209" t="s">
        <v>202</v>
      </c>
      <c r="K10" s="210" t="s">
        <v>109</v>
      </c>
      <c r="L10" s="211">
        <v>1</v>
      </c>
      <c r="M10" s="212">
        <v>1.5</v>
      </c>
      <c r="N10" s="212">
        <v>0.01</v>
      </c>
      <c r="O10" s="213">
        <v>1.05</v>
      </c>
      <c r="P10" s="214"/>
      <c r="Q10" s="212"/>
      <c r="R10" s="212"/>
      <c r="S10" s="210"/>
      <c r="T10" s="425"/>
    </row>
    <row r="11" spans="1:20" ht="15" customHeight="1" thickTop="1">
      <c r="A11" s="203"/>
      <c r="B11" s="204"/>
      <c r="C11" s="216"/>
      <c r="D11" s="206"/>
      <c r="E11" s="451"/>
      <c r="F11" s="434"/>
      <c r="G11" s="217" t="s">
        <v>143</v>
      </c>
      <c r="H11" s="217"/>
      <c r="I11" s="218"/>
      <c r="J11" s="219" t="s">
        <v>154</v>
      </c>
      <c r="K11" s="220" t="s">
        <v>140</v>
      </c>
      <c r="L11" s="221">
        <v>0</v>
      </c>
      <c r="M11" s="222">
        <v>10</v>
      </c>
      <c r="N11" s="222">
        <v>0.001</v>
      </c>
      <c r="O11" s="223">
        <v>1</v>
      </c>
      <c r="P11" s="224"/>
      <c r="Q11" s="225"/>
      <c r="R11" s="225"/>
      <c r="S11" s="226"/>
      <c r="T11" s="424">
        <v>3</v>
      </c>
    </row>
    <row r="12" spans="1:20" ht="15" customHeight="1" thickBot="1">
      <c r="A12" s="227"/>
      <c r="B12" s="204"/>
      <c r="C12" s="216"/>
      <c r="D12" s="206">
        <f>IF(LEFT(A12,1)="I","А",IF(LEFT(A12,1)="U","В",IF(LEFT(A12,1)="Z","Ом","")))</f>
      </c>
      <c r="E12" s="451"/>
      <c r="F12" s="434"/>
      <c r="G12" s="228" t="s">
        <v>203</v>
      </c>
      <c r="H12" s="229"/>
      <c r="I12" s="230"/>
      <c r="J12" s="231" t="s">
        <v>204</v>
      </c>
      <c r="K12" s="232" t="s">
        <v>140</v>
      </c>
      <c r="L12" s="191">
        <v>0</v>
      </c>
      <c r="M12" s="192">
        <v>9999</v>
      </c>
      <c r="N12" s="192">
        <v>0.001</v>
      </c>
      <c r="O12" s="233">
        <v>0.5</v>
      </c>
      <c r="P12" s="234"/>
      <c r="Q12" s="235"/>
      <c r="R12" s="235"/>
      <c r="S12" s="230"/>
      <c r="T12" s="425"/>
    </row>
    <row r="13" spans="1:20" ht="15" customHeight="1" thickTop="1">
      <c r="A13" s="236"/>
      <c r="B13" s="237"/>
      <c r="C13" s="238"/>
      <c r="D13" s="239"/>
      <c r="E13" s="451"/>
      <c r="F13" s="434" t="s">
        <v>199</v>
      </c>
      <c r="G13" s="195" t="s">
        <v>134</v>
      </c>
      <c r="H13" s="195"/>
      <c r="I13" s="196"/>
      <c r="J13" s="197" t="s">
        <v>137</v>
      </c>
      <c r="K13" s="198" t="s">
        <v>135</v>
      </c>
      <c r="L13" s="199">
        <v>0.3</v>
      </c>
      <c r="M13" s="159">
        <v>264</v>
      </c>
      <c r="N13" s="159">
        <v>0.01</v>
      </c>
      <c r="O13" s="200">
        <v>50</v>
      </c>
      <c r="P13" s="201"/>
      <c r="Q13" s="159"/>
      <c r="R13" s="159"/>
      <c r="S13" s="202"/>
      <c r="T13" s="215"/>
    </row>
    <row r="14" spans="1:20" ht="15" customHeight="1" thickBot="1">
      <c r="A14" s="203"/>
      <c r="B14" s="204"/>
      <c r="C14" s="205"/>
      <c r="D14" s="206"/>
      <c r="E14" s="451"/>
      <c r="F14" s="434"/>
      <c r="G14" s="207" t="s">
        <v>133</v>
      </c>
      <c r="H14" s="207"/>
      <c r="I14" s="208"/>
      <c r="J14" s="209" t="s">
        <v>202</v>
      </c>
      <c r="K14" s="210" t="s">
        <v>109</v>
      </c>
      <c r="L14" s="211">
        <v>1</v>
      </c>
      <c r="M14" s="212">
        <v>1.5</v>
      </c>
      <c r="N14" s="212">
        <v>0.01</v>
      </c>
      <c r="O14" s="213">
        <v>1.05</v>
      </c>
      <c r="P14" s="214"/>
      <c r="Q14" s="212"/>
      <c r="R14" s="212"/>
      <c r="S14" s="210"/>
      <c r="T14" s="215"/>
    </row>
    <row r="15" spans="1:20" ht="15" customHeight="1" thickTop="1">
      <c r="A15" s="203"/>
      <c r="B15" s="204"/>
      <c r="C15" s="216"/>
      <c r="D15" s="206"/>
      <c r="E15" s="451"/>
      <c r="F15" s="434"/>
      <c r="G15" s="240" t="s">
        <v>143</v>
      </c>
      <c r="H15" s="240"/>
      <c r="I15" s="241"/>
      <c r="J15" s="219" t="s">
        <v>155</v>
      </c>
      <c r="K15" s="220" t="s">
        <v>140</v>
      </c>
      <c r="L15" s="221">
        <v>0</v>
      </c>
      <c r="M15" s="222">
        <v>10</v>
      </c>
      <c r="N15" s="222">
        <v>0.001</v>
      </c>
      <c r="O15" s="223">
        <v>1</v>
      </c>
      <c r="P15" s="224"/>
      <c r="Q15" s="225"/>
      <c r="R15" s="225"/>
      <c r="S15" s="226"/>
      <c r="T15" s="424">
        <v>3</v>
      </c>
    </row>
    <row r="16" spans="1:20" ht="15" customHeight="1" thickBot="1">
      <c r="A16" s="227"/>
      <c r="B16" s="204"/>
      <c r="C16" s="216"/>
      <c r="D16" s="206"/>
      <c r="E16" s="451"/>
      <c r="F16" s="434"/>
      <c r="G16" s="228" t="s">
        <v>203</v>
      </c>
      <c r="H16" s="229"/>
      <c r="I16" s="230"/>
      <c r="J16" s="231" t="s">
        <v>205</v>
      </c>
      <c r="K16" s="232" t="s">
        <v>140</v>
      </c>
      <c r="L16" s="191">
        <v>0</v>
      </c>
      <c r="M16" s="192">
        <v>9999</v>
      </c>
      <c r="N16" s="192">
        <v>0.001</v>
      </c>
      <c r="O16" s="233">
        <v>6</v>
      </c>
      <c r="P16" s="234"/>
      <c r="Q16" s="235"/>
      <c r="R16" s="235"/>
      <c r="S16" s="230"/>
      <c r="T16" s="425"/>
    </row>
    <row r="17" spans="1:20" ht="15" customHeight="1" thickTop="1">
      <c r="A17" s="236"/>
      <c r="B17" s="237"/>
      <c r="C17" s="238"/>
      <c r="D17" s="239"/>
      <c r="E17" s="451"/>
      <c r="F17" s="434" t="s">
        <v>200</v>
      </c>
      <c r="G17" s="195" t="s">
        <v>134</v>
      </c>
      <c r="H17" s="195"/>
      <c r="I17" s="196"/>
      <c r="J17" s="197" t="s">
        <v>137</v>
      </c>
      <c r="K17" s="198" t="s">
        <v>135</v>
      </c>
      <c r="L17" s="199">
        <v>0.3</v>
      </c>
      <c r="M17" s="159">
        <v>264</v>
      </c>
      <c r="N17" s="159">
        <v>0.01</v>
      </c>
      <c r="O17" s="422">
        <v>80</v>
      </c>
      <c r="P17" s="201"/>
      <c r="Q17" s="159"/>
      <c r="R17" s="159"/>
      <c r="S17" s="202"/>
      <c r="T17" s="215"/>
    </row>
    <row r="18" spans="1:20" ht="15" customHeight="1">
      <c r="A18" s="203"/>
      <c r="B18" s="204"/>
      <c r="C18" s="205"/>
      <c r="D18" s="206"/>
      <c r="E18" s="451"/>
      <c r="F18" s="434"/>
      <c r="G18" s="207" t="s">
        <v>133</v>
      </c>
      <c r="H18" s="207"/>
      <c r="I18" s="208"/>
      <c r="J18" s="242" t="s">
        <v>202</v>
      </c>
      <c r="K18" s="243" t="s">
        <v>109</v>
      </c>
      <c r="L18" s="244">
        <v>1</v>
      </c>
      <c r="M18" s="245">
        <v>1.5</v>
      </c>
      <c r="N18" s="245">
        <v>0.01</v>
      </c>
      <c r="O18" s="246">
        <v>1.05</v>
      </c>
      <c r="P18" s="247"/>
      <c r="Q18" s="245"/>
      <c r="R18" s="245"/>
      <c r="S18" s="243"/>
      <c r="T18" s="215"/>
    </row>
    <row r="19" spans="1:20" ht="15" customHeight="1">
      <c r="A19" s="203"/>
      <c r="B19" s="204"/>
      <c r="C19" s="216"/>
      <c r="D19" s="206"/>
      <c r="E19" s="451"/>
      <c r="F19" s="434"/>
      <c r="G19" s="240" t="s">
        <v>143</v>
      </c>
      <c r="H19" s="240"/>
      <c r="I19" s="241"/>
      <c r="J19" s="231" t="s">
        <v>213</v>
      </c>
      <c r="K19" s="232" t="s">
        <v>140</v>
      </c>
      <c r="L19" s="248">
        <v>0</v>
      </c>
      <c r="M19" s="249">
        <v>10</v>
      </c>
      <c r="N19" s="249">
        <v>0.001</v>
      </c>
      <c r="O19" s="233">
        <v>1</v>
      </c>
      <c r="P19" s="234"/>
      <c r="Q19" s="235"/>
      <c r="R19" s="235"/>
      <c r="S19" s="230"/>
      <c r="T19" s="215"/>
    </row>
    <row r="20" spans="1:20" ht="15" customHeight="1" thickBot="1">
      <c r="A20" s="227"/>
      <c r="B20" s="204"/>
      <c r="C20" s="216"/>
      <c r="D20" s="206"/>
      <c r="E20" s="451"/>
      <c r="F20" s="434"/>
      <c r="G20" s="409" t="s">
        <v>203</v>
      </c>
      <c r="H20" s="410"/>
      <c r="I20" s="226"/>
      <c r="J20" s="219" t="s">
        <v>219</v>
      </c>
      <c r="K20" s="220" t="s">
        <v>140</v>
      </c>
      <c r="L20" s="191">
        <v>0</v>
      </c>
      <c r="M20" s="192">
        <v>9999</v>
      </c>
      <c r="N20" s="192">
        <v>0.001</v>
      </c>
      <c r="O20" s="233">
        <v>0</v>
      </c>
      <c r="P20" s="224"/>
      <c r="Q20" s="225"/>
      <c r="R20" s="225"/>
      <c r="S20" s="226"/>
      <c r="T20" s="215"/>
    </row>
    <row r="21" spans="1:20" ht="15" customHeight="1" thickTop="1">
      <c r="A21" s="250"/>
      <c r="B21" s="237"/>
      <c r="C21" s="251"/>
      <c r="D21" s="239"/>
      <c r="E21" s="451"/>
      <c r="F21" s="500" t="s">
        <v>206</v>
      </c>
      <c r="G21" s="501"/>
      <c r="H21" s="501"/>
      <c r="I21" s="502"/>
      <c r="J21" s="252" t="s">
        <v>207</v>
      </c>
      <c r="K21" s="253"/>
      <c r="L21" s="254">
        <v>0</v>
      </c>
      <c r="M21" s="255">
        <v>1</v>
      </c>
      <c r="N21" s="255" t="s">
        <v>109</v>
      </c>
      <c r="O21" s="256">
        <v>0</v>
      </c>
      <c r="P21" s="257"/>
      <c r="Q21" s="258"/>
      <c r="R21" s="258"/>
      <c r="S21" s="259"/>
      <c r="T21" s="424">
        <v>4</v>
      </c>
    </row>
    <row r="22" spans="1:20" ht="15" customHeight="1" thickBot="1">
      <c r="A22" s="250"/>
      <c r="B22" s="237"/>
      <c r="C22" s="251"/>
      <c r="D22" s="239"/>
      <c r="E22" s="451"/>
      <c r="F22" s="488" t="s">
        <v>221</v>
      </c>
      <c r="G22" s="489"/>
      <c r="H22" s="489"/>
      <c r="I22" s="490"/>
      <c r="J22" s="304" t="s">
        <v>220</v>
      </c>
      <c r="K22" s="411"/>
      <c r="L22" s="412">
        <v>0</v>
      </c>
      <c r="M22" s="413">
        <v>1</v>
      </c>
      <c r="N22" s="413" t="s">
        <v>109</v>
      </c>
      <c r="O22" s="414">
        <v>0</v>
      </c>
      <c r="P22" s="415"/>
      <c r="Q22" s="416"/>
      <c r="R22" s="416"/>
      <c r="S22" s="417"/>
      <c r="T22" s="425"/>
    </row>
    <row r="23" spans="1:20" ht="15" customHeight="1" thickBot="1" thickTop="1">
      <c r="A23" s="187" t="s">
        <v>217</v>
      </c>
      <c r="B23" s="193" t="s">
        <v>201</v>
      </c>
      <c r="C23" s="188">
        <v>57.74</v>
      </c>
      <c r="D23" s="194" t="s">
        <v>135</v>
      </c>
      <c r="E23" s="442" t="s">
        <v>149</v>
      </c>
      <c r="F23" s="260" t="s">
        <v>134</v>
      </c>
      <c r="G23" s="261"/>
      <c r="H23" s="261"/>
      <c r="I23" s="262"/>
      <c r="J23" s="197" t="s">
        <v>137</v>
      </c>
      <c r="K23" s="198" t="s">
        <v>135</v>
      </c>
      <c r="L23" s="199">
        <v>0.3</v>
      </c>
      <c r="M23" s="159">
        <v>264</v>
      </c>
      <c r="N23" s="159">
        <v>0.01</v>
      </c>
      <c r="O23" s="200">
        <v>110</v>
      </c>
      <c r="P23" s="201"/>
      <c r="Q23" s="159"/>
      <c r="R23" s="159"/>
      <c r="S23" s="202"/>
      <c r="T23" s="425"/>
    </row>
    <row r="24" spans="1:20" ht="15" customHeight="1" thickTop="1">
      <c r="A24" s="263"/>
      <c r="B24" s="204"/>
      <c r="C24" s="216"/>
      <c r="D24" s="206"/>
      <c r="E24" s="443"/>
      <c r="F24" s="264" t="s">
        <v>133</v>
      </c>
      <c r="G24" s="207"/>
      <c r="H24" s="207"/>
      <c r="I24" s="208"/>
      <c r="J24" s="242" t="s">
        <v>202</v>
      </c>
      <c r="K24" s="243" t="s">
        <v>109</v>
      </c>
      <c r="L24" s="244">
        <v>0.5</v>
      </c>
      <c r="M24" s="245">
        <v>1</v>
      </c>
      <c r="N24" s="245">
        <v>0.01</v>
      </c>
      <c r="O24" s="246">
        <v>1.05</v>
      </c>
      <c r="P24" s="247"/>
      <c r="Q24" s="245"/>
      <c r="R24" s="245"/>
      <c r="S24" s="243"/>
      <c r="T24" s="424">
        <v>4</v>
      </c>
    </row>
    <row r="25" spans="1:20" ht="15" customHeight="1" thickBot="1">
      <c r="A25" s="263"/>
      <c r="B25" s="204"/>
      <c r="C25" s="216"/>
      <c r="D25" s="206">
        <f>IF(LEFT(A25,1)="I","А",IF(LEFT(A25,1)="U","В",IF(LEFT(A25,1)="Z","Ом","")))</f>
      </c>
      <c r="E25" s="443"/>
      <c r="F25" s="265" t="s">
        <v>203</v>
      </c>
      <c r="G25" s="229"/>
      <c r="H25" s="229"/>
      <c r="I25" s="230"/>
      <c r="J25" s="231" t="s">
        <v>153</v>
      </c>
      <c r="K25" s="232" t="s">
        <v>140</v>
      </c>
      <c r="L25" s="191">
        <v>0</v>
      </c>
      <c r="M25" s="192">
        <v>9999</v>
      </c>
      <c r="N25" s="192">
        <v>0.001</v>
      </c>
      <c r="O25" s="233">
        <v>0.2</v>
      </c>
      <c r="P25" s="234"/>
      <c r="Q25" s="235"/>
      <c r="R25" s="235"/>
      <c r="S25" s="230"/>
      <c r="T25" s="425"/>
    </row>
    <row r="26" spans="1:20" ht="15" customHeight="1" thickBot="1" thickTop="1">
      <c r="A26" s="187" t="s">
        <v>217</v>
      </c>
      <c r="B26" s="193" t="s">
        <v>201</v>
      </c>
      <c r="C26" s="188">
        <v>57.74</v>
      </c>
      <c r="D26" s="194" t="s">
        <v>135</v>
      </c>
      <c r="E26" s="442" t="s">
        <v>208</v>
      </c>
      <c r="F26" s="260" t="s">
        <v>134</v>
      </c>
      <c r="G26" s="261"/>
      <c r="H26" s="261"/>
      <c r="I26" s="262"/>
      <c r="J26" s="197" t="s">
        <v>137</v>
      </c>
      <c r="K26" s="198" t="s">
        <v>135</v>
      </c>
      <c r="L26" s="199">
        <v>0.3</v>
      </c>
      <c r="M26" s="159">
        <v>264</v>
      </c>
      <c r="N26" s="159">
        <v>0.01</v>
      </c>
      <c r="O26" s="200">
        <v>110</v>
      </c>
      <c r="P26" s="201"/>
      <c r="Q26" s="159"/>
      <c r="R26" s="159"/>
      <c r="S26" s="202"/>
      <c r="T26" s="215"/>
    </row>
    <row r="27" spans="1:20" ht="15" customHeight="1" thickTop="1">
      <c r="A27" s="263"/>
      <c r="B27" s="204"/>
      <c r="C27" s="216"/>
      <c r="D27" s="206"/>
      <c r="E27" s="443"/>
      <c r="F27" s="264" t="s">
        <v>133</v>
      </c>
      <c r="G27" s="207"/>
      <c r="H27" s="207"/>
      <c r="I27" s="208"/>
      <c r="J27" s="242" t="s">
        <v>202</v>
      </c>
      <c r="K27" s="243" t="s">
        <v>109</v>
      </c>
      <c r="L27" s="244">
        <v>1</v>
      </c>
      <c r="M27" s="245">
        <v>1.5</v>
      </c>
      <c r="N27" s="245">
        <v>0.01</v>
      </c>
      <c r="O27" s="246">
        <v>1.05</v>
      </c>
      <c r="P27" s="247"/>
      <c r="Q27" s="245"/>
      <c r="R27" s="245"/>
      <c r="S27" s="243"/>
      <c r="T27" s="424">
        <v>4</v>
      </c>
    </row>
    <row r="28" spans="1:20" ht="15" customHeight="1" thickBot="1">
      <c r="A28" s="263"/>
      <c r="B28" s="204"/>
      <c r="C28" s="216"/>
      <c r="D28" s="206">
        <f>IF(LEFT(A28,1)="I","А",IF(LEFT(A28,1)="U","В",IF(LEFT(A28,1)="Z","Ом","")))</f>
      </c>
      <c r="E28" s="449"/>
      <c r="F28" s="265" t="s">
        <v>211</v>
      </c>
      <c r="G28" s="229"/>
      <c r="H28" s="229"/>
      <c r="I28" s="230"/>
      <c r="J28" s="231" t="s">
        <v>174</v>
      </c>
      <c r="K28" s="232" t="s">
        <v>140</v>
      </c>
      <c r="L28" s="191">
        <v>0</v>
      </c>
      <c r="M28" s="192">
        <v>9999</v>
      </c>
      <c r="N28" s="192">
        <v>0.001</v>
      </c>
      <c r="O28" s="233">
        <v>1</v>
      </c>
      <c r="P28" s="234"/>
      <c r="Q28" s="235"/>
      <c r="R28" s="235"/>
      <c r="S28" s="230"/>
      <c r="T28" s="425"/>
    </row>
    <row r="29" spans="1:20" ht="15" customHeight="1" thickTop="1">
      <c r="A29" s="187" t="s">
        <v>217</v>
      </c>
      <c r="B29" s="266"/>
      <c r="C29" s="188">
        <v>57.74</v>
      </c>
      <c r="D29" s="194" t="s">
        <v>135</v>
      </c>
      <c r="E29" s="442" t="s">
        <v>151</v>
      </c>
      <c r="F29" s="260" t="s">
        <v>134</v>
      </c>
      <c r="G29" s="261"/>
      <c r="H29" s="261"/>
      <c r="I29" s="262"/>
      <c r="J29" s="197" t="s">
        <v>137</v>
      </c>
      <c r="K29" s="198" t="s">
        <v>135</v>
      </c>
      <c r="L29" s="199">
        <v>0.3</v>
      </c>
      <c r="M29" s="159">
        <v>264</v>
      </c>
      <c r="N29" s="159">
        <v>0.01</v>
      </c>
      <c r="O29" s="422">
        <v>60</v>
      </c>
      <c r="P29" s="201"/>
      <c r="Q29" s="159"/>
      <c r="R29" s="159"/>
      <c r="S29" s="202"/>
      <c r="T29" s="424">
        <v>4</v>
      </c>
    </row>
    <row r="30" spans="1:20" ht="15" customHeight="1" thickBot="1">
      <c r="A30" s="263"/>
      <c r="B30" s="204"/>
      <c r="C30" s="216"/>
      <c r="D30" s="206">
        <f>IF(LEFT(A30,1)="I","А",IF(LEFT(A30,1)="U","В",IF(LEFT(A30,1)="Z","Ом","")))</f>
      </c>
      <c r="E30" s="443"/>
      <c r="F30" s="267" t="s">
        <v>133</v>
      </c>
      <c r="G30" s="268"/>
      <c r="H30" s="268"/>
      <c r="I30" s="269"/>
      <c r="J30" s="270" t="s">
        <v>202</v>
      </c>
      <c r="K30" s="271" t="s">
        <v>109</v>
      </c>
      <c r="L30" s="272">
        <v>1</v>
      </c>
      <c r="M30" s="273">
        <v>1.5</v>
      </c>
      <c r="N30" s="273">
        <v>0.01</v>
      </c>
      <c r="O30" s="274">
        <v>1.05</v>
      </c>
      <c r="P30" s="275"/>
      <c r="Q30" s="273"/>
      <c r="R30" s="273"/>
      <c r="S30" s="271"/>
      <c r="T30" s="425"/>
    </row>
    <row r="31" spans="1:20" ht="15" customHeight="1" thickTop="1">
      <c r="A31" s="187" t="s">
        <v>217</v>
      </c>
      <c r="B31" s="266"/>
      <c r="C31" s="188">
        <v>57.74</v>
      </c>
      <c r="D31" s="194" t="s">
        <v>135</v>
      </c>
      <c r="E31" s="442" t="s">
        <v>152</v>
      </c>
      <c r="F31" s="260" t="s">
        <v>134</v>
      </c>
      <c r="G31" s="261"/>
      <c r="H31" s="261"/>
      <c r="I31" s="262"/>
      <c r="J31" s="197" t="s">
        <v>137</v>
      </c>
      <c r="K31" s="198" t="s">
        <v>135</v>
      </c>
      <c r="L31" s="199">
        <v>0.3</v>
      </c>
      <c r="M31" s="159">
        <v>264</v>
      </c>
      <c r="N31" s="159">
        <v>0.01</v>
      </c>
      <c r="O31" s="200">
        <v>15</v>
      </c>
      <c r="P31" s="201"/>
      <c r="Q31" s="159"/>
      <c r="R31" s="159"/>
      <c r="S31" s="202"/>
      <c r="T31" s="424">
        <v>4</v>
      </c>
    </row>
    <row r="32" spans="1:20" ht="15" customHeight="1" thickBot="1">
      <c r="A32" s="276"/>
      <c r="B32" s="277"/>
      <c r="C32" s="278"/>
      <c r="D32" s="279">
        <f>IF(LEFT(A32,1)="I","А",IF(LEFT(A32,1)="U","В",IF(LEFT(A32,1)="Z","Ом","")))</f>
      </c>
      <c r="E32" s="449"/>
      <c r="F32" s="280" t="s">
        <v>133</v>
      </c>
      <c r="G32" s="281"/>
      <c r="H32" s="281"/>
      <c r="I32" s="282"/>
      <c r="J32" s="283" t="s">
        <v>202</v>
      </c>
      <c r="K32" s="284" t="s">
        <v>109</v>
      </c>
      <c r="L32" s="285">
        <v>0.5</v>
      </c>
      <c r="M32" s="286">
        <v>1</v>
      </c>
      <c r="N32" s="286">
        <v>0.01</v>
      </c>
      <c r="O32" s="287">
        <v>0.95</v>
      </c>
      <c r="P32" s="288"/>
      <c r="Q32" s="286"/>
      <c r="R32" s="286"/>
      <c r="S32" s="284"/>
      <c r="T32" s="425"/>
    </row>
    <row r="33" spans="1:20" ht="15" customHeight="1" thickTop="1">
      <c r="A33" s="187" t="s">
        <v>217</v>
      </c>
      <c r="B33" s="193" t="s">
        <v>201</v>
      </c>
      <c r="C33" s="188">
        <v>57.74</v>
      </c>
      <c r="D33" s="194" t="s">
        <v>135</v>
      </c>
      <c r="E33" s="442" t="s">
        <v>209</v>
      </c>
      <c r="F33" s="260" t="s">
        <v>134</v>
      </c>
      <c r="G33" s="261"/>
      <c r="H33" s="261"/>
      <c r="I33" s="262"/>
      <c r="J33" s="197" t="s">
        <v>137</v>
      </c>
      <c r="K33" s="198" t="s">
        <v>135</v>
      </c>
      <c r="L33" s="199">
        <v>0.3</v>
      </c>
      <c r="M33" s="159">
        <v>264</v>
      </c>
      <c r="N33" s="159">
        <v>0.01</v>
      </c>
      <c r="O33" s="200">
        <v>80</v>
      </c>
      <c r="P33" s="201"/>
      <c r="Q33" s="159"/>
      <c r="R33" s="159"/>
      <c r="S33" s="202"/>
      <c r="T33" s="424">
        <v>4</v>
      </c>
    </row>
    <row r="34" spans="1:20" ht="15" customHeight="1" thickBot="1">
      <c r="A34" s="276"/>
      <c r="B34" s="277"/>
      <c r="C34" s="278"/>
      <c r="D34" s="279"/>
      <c r="E34" s="449"/>
      <c r="F34" s="299" t="s">
        <v>133</v>
      </c>
      <c r="G34" s="281"/>
      <c r="H34" s="281"/>
      <c r="I34" s="282"/>
      <c r="J34" s="283" t="s">
        <v>202</v>
      </c>
      <c r="K34" s="284" t="s">
        <v>109</v>
      </c>
      <c r="L34" s="285">
        <v>0.5</v>
      </c>
      <c r="M34" s="286">
        <v>1</v>
      </c>
      <c r="N34" s="286">
        <v>0.01</v>
      </c>
      <c r="O34" s="287">
        <v>0.95</v>
      </c>
      <c r="P34" s="288"/>
      <c r="Q34" s="286"/>
      <c r="R34" s="286"/>
      <c r="S34" s="284"/>
      <c r="T34" s="425"/>
    </row>
    <row r="35" spans="1:20" ht="15" customHeight="1" thickTop="1">
      <c r="A35" s="300" t="s">
        <v>217</v>
      </c>
      <c r="B35" s="251" t="s">
        <v>201</v>
      </c>
      <c r="C35" s="188">
        <v>57.74</v>
      </c>
      <c r="D35" s="238" t="s">
        <v>135</v>
      </c>
      <c r="E35" s="503" t="s">
        <v>210</v>
      </c>
      <c r="F35" s="301" t="s">
        <v>134</v>
      </c>
      <c r="G35" s="302"/>
      <c r="H35" s="303"/>
      <c r="I35" s="303"/>
      <c r="J35" s="252" t="s">
        <v>137</v>
      </c>
      <c r="K35" s="304" t="s">
        <v>135</v>
      </c>
      <c r="L35" s="305">
        <v>0.3</v>
      </c>
      <c r="M35" s="306">
        <v>264</v>
      </c>
      <c r="N35" s="307">
        <v>0.01</v>
      </c>
      <c r="O35" s="308">
        <v>40</v>
      </c>
      <c r="P35" s="305"/>
      <c r="Q35" s="306"/>
      <c r="R35" s="306"/>
      <c r="S35" s="309"/>
      <c r="T35" s="433"/>
    </row>
    <row r="36" spans="1:20" ht="15" customHeight="1" thickBot="1">
      <c r="A36" s="263"/>
      <c r="B36" s="216"/>
      <c r="C36" s="310"/>
      <c r="D36" s="205"/>
      <c r="E36" s="561"/>
      <c r="F36" s="311" t="s">
        <v>133</v>
      </c>
      <c r="G36" s="312"/>
      <c r="H36" s="207"/>
      <c r="I36" s="207"/>
      <c r="J36" s="242" t="s">
        <v>202</v>
      </c>
      <c r="K36" s="313" t="s">
        <v>109</v>
      </c>
      <c r="L36" s="244">
        <v>1</v>
      </c>
      <c r="M36" s="245">
        <v>1.5</v>
      </c>
      <c r="N36" s="314">
        <v>0.01</v>
      </c>
      <c r="O36" s="246">
        <v>1.05</v>
      </c>
      <c r="P36" s="244"/>
      <c r="Q36" s="245"/>
      <c r="R36" s="245"/>
      <c r="S36" s="295"/>
      <c r="T36" s="433"/>
    </row>
    <row r="37" spans="1:20" ht="15" customHeight="1" thickTop="1">
      <c r="A37" s="187" t="s">
        <v>217</v>
      </c>
      <c r="B37" s="315"/>
      <c r="C37" s="188">
        <v>57.74</v>
      </c>
      <c r="D37" s="315" t="str">
        <f>IF(LEFT(A37,1)="I","А",IF(LEFT(A37,1)="U","В",IF(LEFT(A37,1)="Z","Ом","")))</f>
        <v>В</v>
      </c>
      <c r="E37" s="562" t="s">
        <v>160</v>
      </c>
      <c r="F37" s="289" t="s">
        <v>169</v>
      </c>
      <c r="G37" s="289"/>
      <c r="H37" s="162"/>
      <c r="I37" s="163"/>
      <c r="J37" s="316" t="s">
        <v>161</v>
      </c>
      <c r="K37" s="165" t="s">
        <v>150</v>
      </c>
      <c r="L37" s="166">
        <v>30</v>
      </c>
      <c r="M37" s="167">
        <v>80</v>
      </c>
      <c r="N37" s="167">
        <v>0.01</v>
      </c>
      <c r="O37" s="168">
        <v>49.9</v>
      </c>
      <c r="P37" s="169"/>
      <c r="Q37" s="170"/>
      <c r="R37" s="170"/>
      <c r="S37" s="171"/>
      <c r="T37" s="433"/>
    </row>
    <row r="38" spans="1:20" ht="15" customHeight="1">
      <c r="A38" s="317"/>
      <c r="B38" s="318"/>
      <c r="C38" s="319"/>
      <c r="D38" s="319"/>
      <c r="E38" s="563"/>
      <c r="F38" s="291" t="s">
        <v>170</v>
      </c>
      <c r="G38" s="291"/>
      <c r="H38" s="291"/>
      <c r="I38" s="320"/>
      <c r="J38" s="321" t="s">
        <v>162</v>
      </c>
      <c r="K38" s="322" t="s">
        <v>150</v>
      </c>
      <c r="L38" s="293">
        <v>30</v>
      </c>
      <c r="M38" s="294">
        <v>80</v>
      </c>
      <c r="N38" s="294">
        <v>0.01</v>
      </c>
      <c r="O38" s="323">
        <v>52</v>
      </c>
      <c r="P38" s="324"/>
      <c r="Q38" s="325"/>
      <c r="R38" s="325"/>
      <c r="S38" s="326"/>
      <c r="T38" s="433"/>
    </row>
    <row r="39" spans="1:20" ht="15" customHeight="1">
      <c r="A39" s="327"/>
      <c r="B39" s="328"/>
      <c r="C39" s="329"/>
      <c r="D39" s="340"/>
      <c r="E39" s="563"/>
      <c r="F39" s="452" t="s">
        <v>171</v>
      </c>
      <c r="G39" s="452"/>
      <c r="H39" s="452"/>
      <c r="I39" s="453"/>
      <c r="J39" s="330" t="s">
        <v>163</v>
      </c>
      <c r="K39" s="330" t="s">
        <v>150</v>
      </c>
      <c r="L39" s="331">
        <v>30</v>
      </c>
      <c r="M39" s="331">
        <v>80</v>
      </c>
      <c r="N39" s="331">
        <v>0.01</v>
      </c>
      <c r="O39" s="189">
        <v>49</v>
      </c>
      <c r="P39" s="332"/>
      <c r="Q39" s="333"/>
      <c r="R39" s="333"/>
      <c r="S39" s="330"/>
      <c r="T39" s="433"/>
    </row>
    <row r="40" spans="1:20" ht="15" customHeight="1" thickBot="1">
      <c r="A40" s="334"/>
      <c r="B40" s="328"/>
      <c r="C40" s="174"/>
      <c r="D40" s="340"/>
      <c r="E40" s="563"/>
      <c r="F40" s="336" t="s">
        <v>172</v>
      </c>
      <c r="G40" s="336"/>
      <c r="H40" s="336"/>
      <c r="I40" s="337"/>
      <c r="J40" s="338" t="s">
        <v>164</v>
      </c>
      <c r="K40" s="330" t="s">
        <v>150</v>
      </c>
      <c r="L40" s="339">
        <v>30</v>
      </c>
      <c r="M40" s="331">
        <v>80</v>
      </c>
      <c r="N40" s="331">
        <v>0.01</v>
      </c>
      <c r="O40" s="189">
        <v>48</v>
      </c>
      <c r="P40" s="332"/>
      <c r="Q40" s="333"/>
      <c r="R40" s="333"/>
      <c r="S40" s="330"/>
      <c r="T40" s="433"/>
    </row>
    <row r="41" spans="1:20" ht="15" customHeight="1" thickTop="1">
      <c r="A41" s="317"/>
      <c r="B41" s="173"/>
      <c r="C41" s="340"/>
      <c r="D41" s="174"/>
      <c r="E41" s="563"/>
      <c r="F41" s="431" t="s">
        <v>173</v>
      </c>
      <c r="G41" s="431"/>
      <c r="H41" s="431"/>
      <c r="I41" s="432"/>
      <c r="J41" s="186" t="s">
        <v>165</v>
      </c>
      <c r="K41" s="186" t="s">
        <v>150</v>
      </c>
      <c r="L41" s="298">
        <v>0.01</v>
      </c>
      <c r="M41" s="298">
        <v>1</v>
      </c>
      <c r="N41" s="298">
        <v>0.01</v>
      </c>
      <c r="O41" s="189">
        <v>0.25</v>
      </c>
      <c r="P41" s="184"/>
      <c r="Q41" s="185"/>
      <c r="R41" s="185"/>
      <c r="S41" s="186"/>
      <c r="T41" s="424">
        <v>4</v>
      </c>
    </row>
    <row r="42" spans="1:20" ht="15" customHeight="1" thickBot="1">
      <c r="A42" s="334"/>
      <c r="B42" s="328"/>
      <c r="C42" s="340"/>
      <c r="D42" s="340"/>
      <c r="E42" s="564"/>
      <c r="F42" s="336" t="s">
        <v>168</v>
      </c>
      <c r="G42" s="336"/>
      <c r="H42" s="336"/>
      <c r="I42" s="337"/>
      <c r="J42" s="338" t="s">
        <v>166</v>
      </c>
      <c r="K42" s="330" t="s">
        <v>167</v>
      </c>
      <c r="L42" s="339">
        <v>0.01</v>
      </c>
      <c r="M42" s="331">
        <v>10</v>
      </c>
      <c r="N42" s="331">
        <v>0.01</v>
      </c>
      <c r="O42" s="296">
        <v>1</v>
      </c>
      <c r="P42" s="332"/>
      <c r="Q42" s="333"/>
      <c r="R42" s="333"/>
      <c r="S42" s="330"/>
      <c r="T42" s="425"/>
    </row>
    <row r="43" spans="1:21" s="107" customFormat="1" ht="15" customHeight="1" hidden="1" thickTop="1">
      <c r="A43" s="343" t="s">
        <v>139</v>
      </c>
      <c r="B43" s="266"/>
      <c r="C43" s="344">
        <v>33.33</v>
      </c>
      <c r="D43" s="239" t="s">
        <v>135</v>
      </c>
      <c r="E43" s="451" t="s">
        <v>214</v>
      </c>
      <c r="F43" s="260" t="s">
        <v>134</v>
      </c>
      <c r="G43" s="261"/>
      <c r="H43" s="261"/>
      <c r="I43" s="262"/>
      <c r="J43" s="197" t="s">
        <v>137</v>
      </c>
      <c r="K43" s="198" t="s">
        <v>135</v>
      </c>
      <c r="L43" s="199">
        <v>0.3</v>
      </c>
      <c r="M43" s="159">
        <v>264</v>
      </c>
      <c r="N43" s="159">
        <v>0.01</v>
      </c>
      <c r="O43" s="200">
        <v>135</v>
      </c>
      <c r="P43" s="201"/>
      <c r="Q43" s="159"/>
      <c r="R43" s="159"/>
      <c r="S43" s="202"/>
      <c r="T43" s="148"/>
      <c r="U43" s="102"/>
    </row>
    <row r="44" spans="1:21" s="107" customFormat="1" ht="15" customHeight="1" hidden="1" thickBot="1">
      <c r="A44" s="276"/>
      <c r="B44" s="277"/>
      <c r="C44" s="278"/>
      <c r="D44" s="279">
        <f>IF(LEFT(A44,1)="I","А",IF(LEFT(A44,1)="U","В",IF(LEFT(A44,1)="Z","Ом","")))</f>
      </c>
      <c r="E44" s="454"/>
      <c r="F44" s="280" t="s">
        <v>133</v>
      </c>
      <c r="G44" s="281"/>
      <c r="H44" s="281"/>
      <c r="I44" s="282"/>
      <c r="J44" s="283" t="s">
        <v>202</v>
      </c>
      <c r="K44" s="284" t="s">
        <v>109</v>
      </c>
      <c r="L44" s="285">
        <v>0.5</v>
      </c>
      <c r="M44" s="286">
        <v>1</v>
      </c>
      <c r="N44" s="286">
        <v>0.01</v>
      </c>
      <c r="O44" s="287">
        <v>0.95</v>
      </c>
      <c r="P44" s="288"/>
      <c r="Q44" s="286"/>
      <c r="R44" s="286"/>
      <c r="S44" s="284"/>
      <c r="T44" s="148"/>
      <c r="U44" s="102"/>
    </row>
    <row r="45" spans="1:21" s="107" customFormat="1" ht="15" customHeight="1">
      <c r="A45" s="436"/>
      <c r="B45" s="437"/>
      <c r="C45" s="437"/>
      <c r="D45" s="437"/>
      <c r="E45" s="438"/>
      <c r="F45" s="351" t="s">
        <v>141</v>
      </c>
      <c r="G45" s="217"/>
      <c r="H45" s="217"/>
      <c r="I45" s="217"/>
      <c r="J45" s="190" t="s">
        <v>157</v>
      </c>
      <c r="K45" s="190" t="s">
        <v>140</v>
      </c>
      <c r="L45" s="191">
        <v>0</v>
      </c>
      <c r="M45" s="192">
        <v>9999</v>
      </c>
      <c r="N45" s="192">
        <v>0.001</v>
      </c>
      <c r="O45" s="352">
        <v>6</v>
      </c>
      <c r="P45" s="353"/>
      <c r="Q45" s="353"/>
      <c r="R45" s="353"/>
      <c r="S45" s="354"/>
      <c r="T45" s="148"/>
      <c r="U45" s="102"/>
    </row>
    <row r="46" spans="1:20" ht="15" customHeight="1">
      <c r="A46" s="436"/>
      <c r="B46" s="437"/>
      <c r="C46" s="437"/>
      <c r="D46" s="437"/>
      <c r="E46" s="438"/>
      <c r="F46" s="336" t="s">
        <v>148</v>
      </c>
      <c r="G46" s="291"/>
      <c r="H46" s="291"/>
      <c r="I46" s="291"/>
      <c r="J46" s="297" t="s">
        <v>158</v>
      </c>
      <c r="K46" s="355"/>
      <c r="L46" s="356">
        <v>0</v>
      </c>
      <c r="M46" s="298">
        <v>1</v>
      </c>
      <c r="N46" s="357" t="s">
        <v>109</v>
      </c>
      <c r="O46" s="358">
        <v>0</v>
      </c>
      <c r="P46" s="341"/>
      <c r="Q46" s="333"/>
      <c r="R46" s="331"/>
      <c r="S46" s="359"/>
      <c r="T46" s="148"/>
    </row>
    <row r="47" spans="1:20" ht="30" customHeight="1" thickBot="1">
      <c r="A47" s="439"/>
      <c r="B47" s="440"/>
      <c r="C47" s="440"/>
      <c r="D47" s="440"/>
      <c r="E47" s="441"/>
      <c r="F47" s="444" t="s">
        <v>175</v>
      </c>
      <c r="G47" s="445"/>
      <c r="H47" s="445"/>
      <c r="I47" s="446"/>
      <c r="J47" s="360" t="s">
        <v>176</v>
      </c>
      <c r="K47" s="361"/>
      <c r="L47" s="362">
        <v>0</v>
      </c>
      <c r="M47" s="363">
        <v>1</v>
      </c>
      <c r="N47" s="364" t="s">
        <v>109</v>
      </c>
      <c r="O47" s="365">
        <v>1</v>
      </c>
      <c r="P47" s="366"/>
      <c r="Q47" s="367"/>
      <c r="R47" s="363"/>
      <c r="S47" s="368"/>
      <c r="T47" s="148"/>
    </row>
    <row r="48" spans="1:20" ht="15" customHeight="1" thickTop="1">
      <c r="A48" s="473" t="s">
        <v>177</v>
      </c>
      <c r="B48" s="474"/>
      <c r="C48" s="474"/>
      <c r="D48" s="474"/>
      <c r="E48" s="475"/>
      <c r="F48" s="345" t="s">
        <v>141</v>
      </c>
      <c r="G48" s="346"/>
      <c r="H48" s="346"/>
      <c r="I48" s="346"/>
      <c r="J48" s="347" t="s">
        <v>178</v>
      </c>
      <c r="K48" s="347" t="s">
        <v>140</v>
      </c>
      <c r="L48" s="191">
        <v>0</v>
      </c>
      <c r="M48" s="192">
        <v>9999</v>
      </c>
      <c r="N48" s="192">
        <v>0.001</v>
      </c>
      <c r="O48" s="348">
        <v>5</v>
      </c>
      <c r="P48" s="349"/>
      <c r="Q48" s="349"/>
      <c r="R48" s="349"/>
      <c r="S48" s="350"/>
      <c r="T48" s="148"/>
    </row>
    <row r="49" spans="1:20" ht="15" customHeight="1">
      <c r="A49" s="436"/>
      <c r="B49" s="437"/>
      <c r="C49" s="437"/>
      <c r="D49" s="437"/>
      <c r="E49" s="438"/>
      <c r="F49" s="351" t="s">
        <v>141</v>
      </c>
      <c r="G49" s="217"/>
      <c r="H49" s="217"/>
      <c r="I49" s="217"/>
      <c r="J49" s="190" t="s">
        <v>179</v>
      </c>
      <c r="K49" s="190" t="s">
        <v>140</v>
      </c>
      <c r="L49" s="191">
        <v>0</v>
      </c>
      <c r="M49" s="192">
        <v>9999</v>
      </c>
      <c r="N49" s="192">
        <v>0.001</v>
      </c>
      <c r="O49" s="352">
        <v>20</v>
      </c>
      <c r="P49" s="353"/>
      <c r="Q49" s="353"/>
      <c r="R49" s="353"/>
      <c r="S49" s="354"/>
      <c r="T49" s="148"/>
    </row>
    <row r="50" spans="1:20" ht="15" customHeight="1">
      <c r="A50" s="436"/>
      <c r="B50" s="437"/>
      <c r="C50" s="437"/>
      <c r="D50" s="437"/>
      <c r="E50" s="438"/>
      <c r="F50" s="351" t="s">
        <v>215</v>
      </c>
      <c r="G50" s="217"/>
      <c r="H50" s="217"/>
      <c r="I50" s="217"/>
      <c r="J50" s="190" t="s">
        <v>180</v>
      </c>
      <c r="K50" s="190" t="s">
        <v>140</v>
      </c>
      <c r="L50" s="191">
        <v>0</v>
      </c>
      <c r="M50" s="192">
        <v>9999</v>
      </c>
      <c r="N50" s="192">
        <v>0.001</v>
      </c>
      <c r="O50" s="352">
        <v>10</v>
      </c>
      <c r="P50" s="353"/>
      <c r="Q50" s="353"/>
      <c r="R50" s="353"/>
      <c r="S50" s="354"/>
      <c r="T50" s="148"/>
    </row>
    <row r="51" spans="1:20" ht="15" customHeight="1">
      <c r="A51" s="436"/>
      <c r="B51" s="437"/>
      <c r="C51" s="437"/>
      <c r="D51" s="437"/>
      <c r="E51" s="438"/>
      <c r="F51" s="351" t="s">
        <v>141</v>
      </c>
      <c r="G51" s="217"/>
      <c r="H51" s="217"/>
      <c r="I51" s="217"/>
      <c r="J51" s="190" t="s">
        <v>156</v>
      </c>
      <c r="K51" s="190" t="s">
        <v>140</v>
      </c>
      <c r="L51" s="191">
        <v>0</v>
      </c>
      <c r="M51" s="192">
        <v>9999</v>
      </c>
      <c r="N51" s="192">
        <v>0.001</v>
      </c>
      <c r="O51" s="352">
        <v>1</v>
      </c>
      <c r="P51" s="353"/>
      <c r="Q51" s="353"/>
      <c r="R51" s="353"/>
      <c r="S51" s="354"/>
      <c r="T51" s="148"/>
    </row>
    <row r="52" spans="1:20" ht="15" customHeight="1">
      <c r="A52" s="436"/>
      <c r="B52" s="437"/>
      <c r="C52" s="437"/>
      <c r="D52" s="437"/>
      <c r="E52" s="438"/>
      <c r="F52" s="351" t="s">
        <v>143</v>
      </c>
      <c r="G52" s="217"/>
      <c r="H52" s="217"/>
      <c r="I52" s="217"/>
      <c r="J52" s="190" t="s">
        <v>181</v>
      </c>
      <c r="K52" s="190" t="s">
        <v>140</v>
      </c>
      <c r="L52" s="191">
        <v>0</v>
      </c>
      <c r="M52" s="192">
        <v>10</v>
      </c>
      <c r="N52" s="192">
        <v>0.001</v>
      </c>
      <c r="O52" s="352">
        <v>1</v>
      </c>
      <c r="P52" s="353"/>
      <c r="Q52" s="353"/>
      <c r="R52" s="353"/>
      <c r="S52" s="354"/>
      <c r="T52" s="148"/>
    </row>
    <row r="53" spans="1:20" ht="15" customHeight="1">
      <c r="A53" s="436"/>
      <c r="B53" s="437"/>
      <c r="C53" s="437"/>
      <c r="D53" s="437"/>
      <c r="E53" s="438"/>
      <c r="F53" s="351" t="s">
        <v>143</v>
      </c>
      <c r="G53" s="217"/>
      <c r="H53" s="217"/>
      <c r="I53" s="217"/>
      <c r="J53" s="190" t="s">
        <v>182</v>
      </c>
      <c r="K53" s="190" t="s">
        <v>140</v>
      </c>
      <c r="L53" s="191">
        <v>0</v>
      </c>
      <c r="M53" s="192">
        <v>10</v>
      </c>
      <c r="N53" s="192">
        <v>0.001</v>
      </c>
      <c r="O53" s="352">
        <v>1</v>
      </c>
      <c r="P53" s="353"/>
      <c r="Q53" s="353"/>
      <c r="R53" s="353"/>
      <c r="S53" s="354"/>
      <c r="T53" s="148"/>
    </row>
    <row r="54" spans="1:20" ht="15" customHeight="1">
      <c r="A54" s="436"/>
      <c r="B54" s="437"/>
      <c r="C54" s="437"/>
      <c r="D54" s="437"/>
      <c r="E54" s="438"/>
      <c r="F54" s="351" t="s">
        <v>216</v>
      </c>
      <c r="G54" s="217"/>
      <c r="H54" s="217"/>
      <c r="I54" s="217"/>
      <c r="J54" s="190" t="s">
        <v>212</v>
      </c>
      <c r="K54" s="190" t="s">
        <v>140</v>
      </c>
      <c r="L54" s="191">
        <v>0</v>
      </c>
      <c r="M54" s="192">
        <v>9999</v>
      </c>
      <c r="N54" s="192">
        <v>0.001</v>
      </c>
      <c r="O54" s="352">
        <v>0.002</v>
      </c>
      <c r="P54" s="353"/>
      <c r="Q54" s="353"/>
      <c r="R54" s="353"/>
      <c r="S54" s="354"/>
      <c r="T54" s="148"/>
    </row>
    <row r="55" spans="1:20" ht="15" customHeight="1">
      <c r="A55" s="436"/>
      <c r="B55" s="437"/>
      <c r="C55" s="437"/>
      <c r="D55" s="437"/>
      <c r="E55" s="438"/>
      <c r="F55" s="290" t="s">
        <v>183</v>
      </c>
      <c r="G55" s="369"/>
      <c r="H55" s="370"/>
      <c r="I55" s="371"/>
      <c r="J55" s="297" t="s">
        <v>184</v>
      </c>
      <c r="K55" s="372"/>
      <c r="L55" s="356">
        <v>0</v>
      </c>
      <c r="M55" s="298">
        <v>1</v>
      </c>
      <c r="N55" s="357" t="s">
        <v>109</v>
      </c>
      <c r="O55" s="358">
        <v>1</v>
      </c>
      <c r="P55" s="373"/>
      <c r="Q55" s="374"/>
      <c r="R55" s="374"/>
      <c r="S55" s="375"/>
      <c r="T55" s="148"/>
    </row>
    <row r="56" spans="1:20" ht="15" customHeight="1">
      <c r="A56" s="436"/>
      <c r="B56" s="437"/>
      <c r="C56" s="437"/>
      <c r="D56" s="437"/>
      <c r="E56" s="438"/>
      <c r="F56" s="335" t="s">
        <v>185</v>
      </c>
      <c r="G56" s="177"/>
      <c r="H56" s="376"/>
      <c r="I56" s="377"/>
      <c r="J56" s="297" t="s">
        <v>186</v>
      </c>
      <c r="K56" s="372"/>
      <c r="L56" s="356">
        <v>0</v>
      </c>
      <c r="M56" s="298">
        <v>1</v>
      </c>
      <c r="N56" s="357" t="s">
        <v>109</v>
      </c>
      <c r="O56" s="358">
        <v>1</v>
      </c>
      <c r="P56" s="334"/>
      <c r="Q56" s="329"/>
      <c r="R56" s="329"/>
      <c r="S56" s="378"/>
      <c r="T56" s="148"/>
    </row>
    <row r="57" spans="1:20" ht="15" customHeight="1">
      <c r="A57" s="436"/>
      <c r="B57" s="437"/>
      <c r="C57" s="437"/>
      <c r="D57" s="437"/>
      <c r="E57" s="438"/>
      <c r="F57" s="379" t="s">
        <v>187</v>
      </c>
      <c r="G57" s="369"/>
      <c r="H57" s="370"/>
      <c r="I57" s="371"/>
      <c r="J57" s="297" t="s">
        <v>192</v>
      </c>
      <c r="K57" s="372"/>
      <c r="L57" s="356">
        <v>0</v>
      </c>
      <c r="M57" s="298">
        <v>1</v>
      </c>
      <c r="N57" s="357" t="s">
        <v>109</v>
      </c>
      <c r="O57" s="358">
        <v>1</v>
      </c>
      <c r="P57" s="373"/>
      <c r="Q57" s="374"/>
      <c r="R57" s="374"/>
      <c r="S57" s="375"/>
      <c r="T57" s="148"/>
    </row>
    <row r="58" spans="1:20" ht="15" customHeight="1">
      <c r="A58" s="436"/>
      <c r="B58" s="437"/>
      <c r="C58" s="437"/>
      <c r="D58" s="437"/>
      <c r="E58" s="438"/>
      <c r="F58" s="336" t="s">
        <v>188</v>
      </c>
      <c r="G58" s="291"/>
      <c r="H58" s="291"/>
      <c r="I58" s="291"/>
      <c r="J58" s="380" t="s">
        <v>191</v>
      </c>
      <c r="K58" s="381"/>
      <c r="L58" s="382">
        <v>0</v>
      </c>
      <c r="M58" s="329">
        <v>1</v>
      </c>
      <c r="N58" s="329" t="s">
        <v>109</v>
      </c>
      <c r="O58" s="383">
        <v>1</v>
      </c>
      <c r="P58" s="384"/>
      <c r="Q58" s="384"/>
      <c r="R58" s="342"/>
      <c r="S58" s="385"/>
      <c r="T58" s="148"/>
    </row>
    <row r="59" spans="1:20" ht="15" customHeight="1" thickBot="1">
      <c r="A59" s="436"/>
      <c r="B59" s="437"/>
      <c r="C59" s="437"/>
      <c r="D59" s="437"/>
      <c r="E59" s="438"/>
      <c r="F59" s="290" t="s">
        <v>193</v>
      </c>
      <c r="G59" s="291"/>
      <c r="H59" s="291"/>
      <c r="I59" s="291"/>
      <c r="J59" s="386" t="s">
        <v>194</v>
      </c>
      <c r="K59" s="381"/>
      <c r="L59" s="387">
        <v>0</v>
      </c>
      <c r="M59" s="388">
        <v>1</v>
      </c>
      <c r="N59" s="388" t="s">
        <v>109</v>
      </c>
      <c r="O59" s="389">
        <v>0</v>
      </c>
      <c r="P59" s="384"/>
      <c r="Q59" s="384"/>
      <c r="R59" s="342"/>
      <c r="S59" s="385"/>
      <c r="T59" s="399"/>
    </row>
    <row r="60" spans="1:20" ht="15" customHeight="1" thickTop="1">
      <c r="A60" s="436"/>
      <c r="B60" s="437"/>
      <c r="C60" s="437"/>
      <c r="D60" s="437"/>
      <c r="E60" s="438"/>
      <c r="F60" s="290" t="s">
        <v>195</v>
      </c>
      <c r="G60" s="291"/>
      <c r="H60" s="291"/>
      <c r="I60" s="291"/>
      <c r="J60" s="292" t="s">
        <v>196</v>
      </c>
      <c r="K60" s="381"/>
      <c r="L60" s="387">
        <v>0</v>
      </c>
      <c r="M60" s="388">
        <v>1</v>
      </c>
      <c r="N60" s="388" t="s">
        <v>109</v>
      </c>
      <c r="O60" s="389">
        <v>0</v>
      </c>
      <c r="P60" s="384"/>
      <c r="Q60" s="384"/>
      <c r="R60" s="342"/>
      <c r="S60" s="385"/>
      <c r="T60" s="148"/>
    </row>
    <row r="61" spans="1:19" ht="15.75" thickBot="1">
      <c r="A61" s="439"/>
      <c r="B61" s="440"/>
      <c r="C61" s="440"/>
      <c r="D61" s="440"/>
      <c r="E61" s="441"/>
      <c r="F61" s="390" t="s">
        <v>189</v>
      </c>
      <c r="G61" s="391"/>
      <c r="H61" s="391"/>
      <c r="I61" s="391"/>
      <c r="J61" s="392" t="s">
        <v>190</v>
      </c>
      <c r="K61" s="361"/>
      <c r="L61" s="393">
        <v>0</v>
      </c>
      <c r="M61" s="394">
        <v>1</v>
      </c>
      <c r="N61" s="394" t="s">
        <v>109</v>
      </c>
      <c r="O61" s="395">
        <v>1</v>
      </c>
      <c r="P61" s="396"/>
      <c r="Q61" s="396"/>
      <c r="R61" s="397"/>
      <c r="S61" s="398"/>
    </row>
    <row r="62" spans="1:19" ht="16.5" thickBot="1" thickTop="1">
      <c r="A62" s="482" t="s">
        <v>197</v>
      </c>
      <c r="B62" s="483"/>
      <c r="C62" s="483"/>
      <c r="D62" s="483"/>
      <c r="E62" s="484"/>
      <c r="F62" s="400" t="s">
        <v>143</v>
      </c>
      <c r="G62" s="401"/>
      <c r="H62" s="401"/>
      <c r="I62" s="401"/>
      <c r="J62" s="402" t="s">
        <v>159</v>
      </c>
      <c r="K62" s="402" t="s">
        <v>140</v>
      </c>
      <c r="L62" s="403">
        <v>0</v>
      </c>
      <c r="M62" s="404">
        <v>10</v>
      </c>
      <c r="N62" s="404">
        <v>0.001</v>
      </c>
      <c r="O62" s="405">
        <v>1</v>
      </c>
      <c r="P62" s="406"/>
      <c r="Q62" s="406"/>
      <c r="R62" s="406"/>
      <c r="S62" s="407"/>
    </row>
    <row r="63" ht="36" customHeight="1" thickTop="1">
      <c r="O63" s="129"/>
    </row>
    <row r="64" spans="1:15" ht="18.75" thickBot="1">
      <c r="A64" s="408"/>
      <c r="B64" s="131"/>
      <c r="C64" s="131"/>
      <c r="D64" s="131"/>
      <c r="E64" s="131"/>
      <c r="F64" s="130"/>
      <c r="G64" s="131"/>
      <c r="H64" s="130"/>
      <c r="I64" s="131"/>
      <c r="J64" s="147"/>
      <c r="K64" s="131"/>
      <c r="L64" s="131"/>
      <c r="M64" s="131"/>
      <c r="O64" s="129"/>
    </row>
    <row r="65" spans="1:15" ht="18.75" thickBot="1">
      <c r="A65" s="130"/>
      <c r="B65" s="130"/>
      <c r="C65" s="478" t="s">
        <v>144</v>
      </c>
      <c r="D65" s="479"/>
      <c r="E65" s="476" t="s">
        <v>16</v>
      </c>
      <c r="F65" s="477"/>
      <c r="G65" s="133" t="s">
        <v>17</v>
      </c>
      <c r="H65" s="134" t="s">
        <v>18</v>
      </c>
      <c r="I65" s="132" t="s">
        <v>19</v>
      </c>
      <c r="J65" s="135"/>
      <c r="K65" s="136" t="s">
        <v>20</v>
      </c>
      <c r="L65" s="134"/>
      <c r="M65" s="137"/>
      <c r="O65" s="129"/>
    </row>
    <row r="66" spans="1:15" ht="18">
      <c r="A66" s="130"/>
      <c r="B66" s="130"/>
      <c r="C66" s="480"/>
      <c r="D66" s="481"/>
      <c r="E66" s="498" t="s">
        <v>27</v>
      </c>
      <c r="F66" s="499"/>
      <c r="G66" s="138"/>
      <c r="H66" s="139"/>
      <c r="I66" s="140"/>
      <c r="J66" s="485"/>
      <c r="K66" s="486"/>
      <c r="L66" s="486"/>
      <c r="M66" s="487"/>
      <c r="O66" s="129"/>
    </row>
    <row r="67" spans="1:15" ht="18">
      <c r="A67" s="130"/>
      <c r="B67" s="130"/>
      <c r="C67" s="466"/>
      <c r="D67" s="467"/>
      <c r="E67" s="468" t="s">
        <v>145</v>
      </c>
      <c r="F67" s="469"/>
      <c r="G67" s="141"/>
      <c r="H67" s="142"/>
      <c r="I67" s="143"/>
      <c r="J67" s="470"/>
      <c r="K67" s="471"/>
      <c r="L67" s="471"/>
      <c r="M67" s="472"/>
      <c r="O67" s="129"/>
    </row>
    <row r="68" spans="1:15" ht="18">
      <c r="A68" s="130"/>
      <c r="B68" s="130"/>
      <c r="C68" s="466"/>
      <c r="D68" s="467"/>
      <c r="E68" s="468" t="s">
        <v>145</v>
      </c>
      <c r="F68" s="469"/>
      <c r="G68" s="141"/>
      <c r="H68" s="142"/>
      <c r="I68" s="143"/>
      <c r="J68" s="470"/>
      <c r="K68" s="471"/>
      <c r="L68" s="471"/>
      <c r="M68" s="472"/>
      <c r="O68" s="129"/>
    </row>
    <row r="69" spans="1:15" ht="18.75" thickBot="1">
      <c r="A69" s="130"/>
      <c r="B69" s="130"/>
      <c r="C69" s="491"/>
      <c r="D69" s="492"/>
      <c r="E69" s="493" t="s">
        <v>146</v>
      </c>
      <c r="F69" s="494"/>
      <c r="G69" s="144"/>
      <c r="H69" s="145"/>
      <c r="I69" s="146"/>
      <c r="J69" s="495"/>
      <c r="K69" s="496"/>
      <c r="L69" s="496"/>
      <c r="M69" s="497"/>
      <c r="O69" s="129"/>
    </row>
    <row r="70" ht="18">
      <c r="O70" s="129"/>
    </row>
    <row r="71" ht="18">
      <c r="O71" s="129"/>
    </row>
    <row r="72" ht="18">
      <c r="O72" s="129"/>
    </row>
    <row r="73" ht="18">
      <c r="O73" s="129"/>
    </row>
    <row r="74" ht="18">
      <c r="O74" s="129"/>
    </row>
    <row r="75" ht="18">
      <c r="O75" s="129"/>
    </row>
    <row r="76" ht="18">
      <c r="O76" s="129"/>
    </row>
    <row r="77" ht="18">
      <c r="O77" s="129"/>
    </row>
    <row r="78" ht="18">
      <c r="O78" s="129"/>
    </row>
    <row r="79" ht="18">
      <c r="O79" s="129"/>
    </row>
    <row r="80" ht="18">
      <c r="O80" s="129"/>
    </row>
    <row r="81" ht="18">
      <c r="O81" s="129"/>
    </row>
    <row r="82" ht="18">
      <c r="O82" s="129"/>
    </row>
    <row r="83" ht="18">
      <c r="O83" s="129"/>
    </row>
    <row r="84" ht="18">
      <c r="O84" s="129"/>
    </row>
    <row r="85" ht="18">
      <c r="O85" s="129"/>
    </row>
    <row r="86" ht="18">
      <c r="O86" s="129"/>
    </row>
    <row r="87" ht="18">
      <c r="O87" s="129"/>
    </row>
    <row r="88" ht="18">
      <c r="O88" s="129"/>
    </row>
    <row r="89" ht="18">
      <c r="O89" s="129"/>
    </row>
    <row r="90" ht="18">
      <c r="O90" s="129"/>
    </row>
    <row r="91" ht="18">
      <c r="O91" s="129"/>
    </row>
    <row r="92" ht="18">
      <c r="O92" s="129"/>
    </row>
    <row r="93" ht="18">
      <c r="O93" s="129"/>
    </row>
    <row r="94" ht="18">
      <c r="O94" s="129"/>
    </row>
    <row r="95" ht="18">
      <c r="O95" s="129"/>
    </row>
    <row r="96" ht="18">
      <c r="O96" s="129"/>
    </row>
    <row r="97" ht="18">
      <c r="O97" s="129"/>
    </row>
    <row r="98" ht="18">
      <c r="O98" s="129"/>
    </row>
    <row r="99" ht="18">
      <c r="O99" s="129"/>
    </row>
    <row r="100" ht="18">
      <c r="O100" s="129"/>
    </row>
    <row r="101" ht="18">
      <c r="O101" s="129"/>
    </row>
    <row r="102" ht="18">
      <c r="O102" s="129"/>
    </row>
    <row r="103" ht="18">
      <c r="O103" s="129"/>
    </row>
    <row r="104" ht="18">
      <c r="O104" s="129"/>
    </row>
    <row r="105" ht="18">
      <c r="O105" s="129"/>
    </row>
    <row r="106" ht="18">
      <c r="O106" s="129"/>
    </row>
    <row r="107" ht="18">
      <c r="O107" s="129"/>
    </row>
    <row r="108" ht="18">
      <c r="O108" s="129"/>
    </row>
    <row r="109" ht="18">
      <c r="O109" s="129"/>
    </row>
  </sheetData>
  <sheetProtection/>
  <mergeCells count="56">
    <mergeCell ref="T21:T23"/>
    <mergeCell ref="T24:T25"/>
    <mergeCell ref="F21:I21"/>
    <mergeCell ref="E7:E8"/>
    <mergeCell ref="E35:E36"/>
    <mergeCell ref="T33:T34"/>
    <mergeCell ref="E29:E30"/>
    <mergeCell ref="T27:T28"/>
    <mergeCell ref="E31:E32"/>
    <mergeCell ref="T29:T30"/>
    <mergeCell ref="E26:E28"/>
    <mergeCell ref="T31:T32"/>
    <mergeCell ref="F22:I22"/>
    <mergeCell ref="C69:D69"/>
    <mergeCell ref="E69:F69"/>
    <mergeCell ref="J69:M69"/>
    <mergeCell ref="C67:D67"/>
    <mergeCell ref="E67:F67"/>
    <mergeCell ref="J67:M67"/>
    <mergeCell ref="E66:F66"/>
    <mergeCell ref="C68:D68"/>
    <mergeCell ref="E68:F68"/>
    <mergeCell ref="J68:M68"/>
    <mergeCell ref="A48:E61"/>
    <mergeCell ref="E65:F65"/>
    <mergeCell ref="C65:D65"/>
    <mergeCell ref="C66:D66"/>
    <mergeCell ref="A62:E62"/>
    <mergeCell ref="J66:M66"/>
    <mergeCell ref="A3:D3"/>
    <mergeCell ref="E3:E4"/>
    <mergeCell ref="A1:S1"/>
    <mergeCell ref="F3:I4"/>
    <mergeCell ref="J3:J4"/>
    <mergeCell ref="O3:O4"/>
    <mergeCell ref="P3:S3"/>
    <mergeCell ref="A45:E47"/>
    <mergeCell ref="E23:E25"/>
    <mergeCell ref="F47:I47"/>
    <mergeCell ref="E5:E6"/>
    <mergeCell ref="E33:E34"/>
    <mergeCell ref="E9:E22"/>
    <mergeCell ref="F39:I39"/>
    <mergeCell ref="E37:E42"/>
    <mergeCell ref="F13:F16"/>
    <mergeCell ref="E43:E44"/>
    <mergeCell ref="T41:T42"/>
    <mergeCell ref="K3:K4"/>
    <mergeCell ref="L3:N3"/>
    <mergeCell ref="F41:I41"/>
    <mergeCell ref="T35:T40"/>
    <mergeCell ref="T7:T10"/>
    <mergeCell ref="T11:T12"/>
    <mergeCell ref="F17:F20"/>
    <mergeCell ref="T15:T16"/>
    <mergeCell ref="F9:F12"/>
  </mergeCells>
  <dataValidations count="1">
    <dataValidation type="decimal" allowBlank="1" showInputMessage="1" showErrorMessage="1" errorTitle="Ошибка ввода" error="Значение уставки не входит в допустимый диапазон" sqref="O15 O11 O19 O37:O42 O45:O62 O5:O8">
      <formula1>L15</formula1>
      <formula2>M15</formula2>
    </dataValidation>
  </dataValidations>
  <printOptions horizontalCentered="1" verticalCentered="1"/>
  <pageMargins left="0.1968503937007874" right="0.1968503937007874" top="0.1968503937007874" bottom="0.5905511811023623" header="0.1968503937007874" footer="0.5118110236220472"/>
  <pageSetup fitToHeight="0" fitToWidth="1" horizontalDpi="600" verticalDpi="600" orientation="landscape" paperSize="9" scale="69" r:id="rId1"/>
  <headerFooter alignWithMargins="0">
    <oddFooter>&amp;RГ-&amp;P</oddFooter>
  </headerFooter>
  <rowBreaks count="3" manualBreakCount="3">
    <brk id="34" max="18" man="1"/>
    <brk id="62" max="18" man="1"/>
    <brk id="69" max="18" man="1"/>
  </rowBreaks>
  <colBreaks count="1" manualBreakCount="1">
    <brk id="20" max="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L26"/>
  <sheetViews>
    <sheetView showGridLines="0" zoomScalePageLayoutView="0" workbookViewId="0" topLeftCell="A1">
      <selection activeCell="G18" sqref="G18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1:6" ht="16.5" thickBot="1">
      <c r="A2" s="2" t="s">
        <v>92</v>
      </c>
      <c r="B2" s="3"/>
      <c r="C2" s="3"/>
      <c r="D2" s="3"/>
      <c r="E2" s="3"/>
      <c r="F2" s="2"/>
    </row>
    <row r="3" spans="1:10" ht="16.5" thickBot="1">
      <c r="A3" s="73" t="s">
        <v>31</v>
      </c>
      <c r="B3" s="530" t="s">
        <v>32</v>
      </c>
      <c r="C3" s="531"/>
      <c r="D3" s="531"/>
      <c r="E3" s="531"/>
      <c r="F3" s="532"/>
      <c r="G3" s="74" t="s">
        <v>33</v>
      </c>
      <c r="H3" s="6" t="s">
        <v>34</v>
      </c>
      <c r="I3" s="7"/>
      <c r="J3" s="7" t="s">
        <v>35</v>
      </c>
    </row>
    <row r="4" spans="1:10" ht="16.5" thickBot="1">
      <c r="A4" s="75">
        <v>1</v>
      </c>
      <c r="B4" s="506" t="str">
        <f>CONCATENATE("Тип ",RIGHT(A2,LEN(A2)-SEARCH("Параметры",A2)-LEN("Параметры")))</f>
        <v>Тип генератора</v>
      </c>
      <c r="C4" s="507"/>
      <c r="D4" s="507"/>
      <c r="E4" s="507"/>
      <c r="F4" s="508"/>
      <c r="G4" s="533"/>
      <c r="H4" s="534"/>
      <c r="I4" s="534"/>
      <c r="J4" s="535"/>
    </row>
    <row r="5" spans="1:10" ht="16.5" thickBot="1">
      <c r="A5" s="76">
        <v>2</v>
      </c>
      <c r="B5" s="506" t="str">
        <f>CONCATENATE("Обозначение ",RIGHT(A2,LEN(A2)-SEARCH("Параметры",A2)-LEN("Параметры"))," на схеме")</f>
        <v>Обозначение генератора на схеме</v>
      </c>
      <c r="C5" s="507"/>
      <c r="D5" s="507"/>
      <c r="E5" s="507"/>
      <c r="F5" s="508"/>
      <c r="G5" s="533"/>
      <c r="H5" s="534"/>
      <c r="I5" s="534"/>
      <c r="J5" s="535"/>
    </row>
    <row r="6" spans="1:10" ht="15.75">
      <c r="A6" s="76">
        <v>3</v>
      </c>
      <c r="B6" s="506" t="s">
        <v>93</v>
      </c>
      <c r="C6" s="507"/>
      <c r="D6" s="507"/>
      <c r="E6" s="507"/>
      <c r="F6" s="508"/>
      <c r="G6" s="77" t="s">
        <v>94</v>
      </c>
      <c r="H6" s="528">
        <v>10.5</v>
      </c>
      <c r="I6" s="529"/>
      <c r="J6" s="78" t="s">
        <v>40</v>
      </c>
    </row>
    <row r="7" spans="1:10" ht="15.75">
      <c r="A7" s="76">
        <v>4</v>
      </c>
      <c r="B7" s="79" t="s">
        <v>95</v>
      </c>
      <c r="C7" s="80"/>
      <c r="D7" s="80"/>
      <c r="E7" s="80"/>
      <c r="F7" s="81"/>
      <c r="G7" s="82" t="s">
        <v>96</v>
      </c>
      <c r="H7" s="504">
        <v>5</v>
      </c>
      <c r="I7" s="505"/>
      <c r="J7" s="83" t="s">
        <v>97</v>
      </c>
    </row>
    <row r="8" spans="1:10" ht="15.75">
      <c r="A8" s="76">
        <v>5</v>
      </c>
      <c r="B8" s="506" t="s">
        <v>98</v>
      </c>
      <c r="C8" s="507"/>
      <c r="D8" s="507"/>
      <c r="E8" s="507"/>
      <c r="F8" s="508"/>
      <c r="G8" s="82" t="s">
        <v>99</v>
      </c>
      <c r="H8" s="504">
        <v>0.85</v>
      </c>
      <c r="I8" s="505"/>
      <c r="J8" s="83" t="s">
        <v>11</v>
      </c>
    </row>
    <row r="9" spans="1:10" ht="15.75">
      <c r="A9" s="76">
        <v>6</v>
      </c>
      <c r="B9" s="15" t="s">
        <v>45</v>
      </c>
      <c r="C9" s="16"/>
      <c r="D9" s="16"/>
      <c r="E9" s="16"/>
      <c r="F9" s="17"/>
      <c r="G9" s="84" t="s">
        <v>46</v>
      </c>
      <c r="H9" s="518">
        <f>IF(AND(H7&lt;&gt;"",H8&lt;&gt;""),H7/H8,"")</f>
        <v>5.882352941176471</v>
      </c>
      <c r="I9" s="519"/>
      <c r="J9" s="20" t="s">
        <v>47</v>
      </c>
    </row>
    <row r="10" spans="1:10" ht="16.5" thickBot="1">
      <c r="A10" s="85">
        <v>7</v>
      </c>
      <c r="B10" s="86" t="s">
        <v>100</v>
      </c>
      <c r="C10" s="87"/>
      <c r="D10" s="87"/>
      <c r="E10" s="87"/>
      <c r="F10" s="88"/>
      <c r="G10" s="89" t="s">
        <v>101</v>
      </c>
      <c r="H10" s="520">
        <f>IF(AND(H9&lt;&gt;"",H6&lt;&gt;""),H9*1000/SQRT(3)/H6,"")</f>
        <v>323.4455289577736</v>
      </c>
      <c r="I10" s="521"/>
      <c r="J10" s="90" t="s">
        <v>53</v>
      </c>
    </row>
    <row r="11" spans="2:10" ht="15.75">
      <c r="B11" s="2"/>
      <c r="C11" s="2"/>
      <c r="D11" s="2"/>
      <c r="E11" s="2"/>
      <c r="F11" s="2"/>
      <c r="G11" s="91"/>
      <c r="H11" s="2"/>
      <c r="I11" s="2"/>
      <c r="J11" s="2"/>
    </row>
    <row r="12" ht="12.75">
      <c r="A12" s="3"/>
    </row>
    <row r="13" ht="16.5" thickBot="1">
      <c r="A13" s="2" t="s">
        <v>102</v>
      </c>
    </row>
    <row r="14" spans="1:12" ht="32.25" thickBot="1">
      <c r="A14" s="28" t="s">
        <v>31</v>
      </c>
      <c r="B14" s="522" t="s">
        <v>61</v>
      </c>
      <c r="C14" s="523"/>
      <c r="D14" s="523"/>
      <c r="E14" s="523"/>
      <c r="F14" s="524"/>
      <c r="G14" s="30" t="s">
        <v>33</v>
      </c>
      <c r="H14" s="525" t="s">
        <v>62</v>
      </c>
      <c r="I14" s="526"/>
      <c r="J14" s="527"/>
      <c r="K14" s="92" t="s">
        <v>63</v>
      </c>
      <c r="L14" s="93" t="s">
        <v>35</v>
      </c>
    </row>
    <row r="15" spans="1:12" ht="15.75">
      <c r="A15" s="62">
        <v>1</v>
      </c>
      <c r="B15" s="33" t="s">
        <v>103</v>
      </c>
      <c r="C15" s="34"/>
      <c r="D15" s="34"/>
      <c r="E15" s="34"/>
      <c r="F15" s="35"/>
      <c r="G15" s="41" t="s">
        <v>104</v>
      </c>
      <c r="H15" s="62">
        <v>400</v>
      </c>
      <c r="I15" s="9" t="s">
        <v>66</v>
      </c>
      <c r="J15" s="39">
        <v>5</v>
      </c>
      <c r="K15" s="40">
        <f>IF($H$10&lt;&gt;"",H10/(H15/J15),"")</f>
        <v>4.04306911197217</v>
      </c>
      <c r="L15" s="39" t="str">
        <f aca="true" t="shared" si="0" ref="L15:L20">IF(LEFT(G15,1)="I","А","В")</f>
        <v>А</v>
      </c>
    </row>
    <row r="16" spans="1:12" ht="15.75">
      <c r="A16" s="45">
        <v>2</v>
      </c>
      <c r="B16" s="42" t="s">
        <v>105</v>
      </c>
      <c r="C16" s="43"/>
      <c r="D16" s="43"/>
      <c r="E16" s="43"/>
      <c r="F16" s="44"/>
      <c r="G16" s="46" t="s">
        <v>106</v>
      </c>
      <c r="H16" s="45">
        <v>400</v>
      </c>
      <c r="I16" s="10" t="s">
        <v>66</v>
      </c>
      <c r="J16" s="47">
        <v>5</v>
      </c>
      <c r="K16" s="64">
        <f>IF($H$10&lt;&gt;"",H10/(H16/J16),"")</f>
        <v>4.04306911197217</v>
      </c>
      <c r="L16" s="47" t="str">
        <f t="shared" si="0"/>
        <v>А</v>
      </c>
    </row>
    <row r="17" spans="1:12" ht="15.75">
      <c r="A17" s="45">
        <v>2</v>
      </c>
      <c r="B17" s="42" t="s">
        <v>105</v>
      </c>
      <c r="C17" s="43"/>
      <c r="D17" s="43"/>
      <c r="E17" s="43"/>
      <c r="F17" s="44"/>
      <c r="G17" s="46" t="s">
        <v>130</v>
      </c>
      <c r="H17" s="45">
        <v>400</v>
      </c>
      <c r="I17" s="10" t="s">
        <v>66</v>
      </c>
      <c r="J17" s="47">
        <v>5</v>
      </c>
      <c r="K17" s="64">
        <f>IF($H$10&lt;&gt;"",H11/(H17/J17),"")</f>
        <v>0</v>
      </c>
      <c r="L17" s="47" t="str">
        <f t="shared" si="0"/>
        <v>А</v>
      </c>
    </row>
    <row r="18" spans="1:12" ht="15.75">
      <c r="A18" s="45">
        <v>3</v>
      </c>
      <c r="B18" s="42" t="s">
        <v>107</v>
      </c>
      <c r="C18" s="43"/>
      <c r="D18" s="43"/>
      <c r="E18" s="43"/>
      <c r="F18" s="44"/>
      <c r="G18" s="46" t="s">
        <v>108</v>
      </c>
      <c r="H18" s="45" t="s">
        <v>109</v>
      </c>
      <c r="I18" s="10" t="s">
        <v>66</v>
      </c>
      <c r="J18" s="47" t="s">
        <v>109</v>
      </c>
      <c r="K18" s="64" t="s">
        <v>70</v>
      </c>
      <c r="L18" s="47" t="str">
        <f t="shared" si="0"/>
        <v>А</v>
      </c>
    </row>
    <row r="19" spans="1:12" ht="15.75">
      <c r="A19" s="45">
        <v>5</v>
      </c>
      <c r="B19" s="48" t="s">
        <v>110</v>
      </c>
      <c r="C19" s="43"/>
      <c r="D19" s="43"/>
      <c r="E19" s="43"/>
      <c r="F19" s="44"/>
      <c r="G19" s="46" t="s">
        <v>111</v>
      </c>
      <c r="H19" s="45" t="s">
        <v>109</v>
      </c>
      <c r="I19" s="10" t="s">
        <v>66</v>
      </c>
      <c r="J19" s="47">
        <v>100</v>
      </c>
      <c r="K19" s="10">
        <f>J19</f>
        <v>100</v>
      </c>
      <c r="L19" s="47" t="str">
        <f t="shared" si="0"/>
        <v>В</v>
      </c>
    </row>
    <row r="20" spans="1:12" ht="15.75">
      <c r="A20" s="45">
        <v>6</v>
      </c>
      <c r="B20" s="48" t="s">
        <v>110</v>
      </c>
      <c r="C20" s="43"/>
      <c r="D20" s="43"/>
      <c r="E20" s="43"/>
      <c r="F20" s="44"/>
      <c r="G20" s="46" t="s">
        <v>112</v>
      </c>
      <c r="H20" s="45" t="s">
        <v>109</v>
      </c>
      <c r="I20" s="10" t="s">
        <v>66</v>
      </c>
      <c r="J20" s="47">
        <v>33</v>
      </c>
      <c r="K20" s="10" t="s">
        <v>70</v>
      </c>
      <c r="L20" s="47" t="str">
        <f t="shared" si="0"/>
        <v>В</v>
      </c>
    </row>
    <row r="21" spans="1:12" ht="15.75">
      <c r="A21" s="45">
        <v>7</v>
      </c>
      <c r="B21" s="509" t="s">
        <v>75</v>
      </c>
      <c r="C21" s="510"/>
      <c r="D21" s="510"/>
      <c r="E21" s="510"/>
      <c r="F21" s="511"/>
      <c r="G21" s="46" t="str">
        <f>CONCATENATE(G15,"_лин")</f>
        <v>Iг_лин</v>
      </c>
      <c r="H21" s="45">
        <f aca="true" t="shared" si="1" ref="H21:J22">H15</f>
        <v>400</v>
      </c>
      <c r="I21" s="94" t="str">
        <f t="shared" si="1"/>
        <v>/</v>
      </c>
      <c r="J21" s="47">
        <f t="shared" si="1"/>
        <v>5</v>
      </c>
      <c r="K21" s="64">
        <f>IF(K15&lt;&gt;"",K15*SQRT(3),"")</f>
        <v>7.002801120448181</v>
      </c>
      <c r="L21" s="47" t="str">
        <f>L15</f>
        <v>А</v>
      </c>
    </row>
    <row r="22" spans="1:12" ht="15.75">
      <c r="A22" s="45">
        <v>8</v>
      </c>
      <c r="B22" s="512"/>
      <c r="C22" s="513"/>
      <c r="D22" s="513"/>
      <c r="E22" s="513"/>
      <c r="F22" s="514"/>
      <c r="G22" s="46" t="str">
        <f>CONCATENATE(G16,"_лин")</f>
        <v>Iнг_лин</v>
      </c>
      <c r="H22" s="45">
        <f t="shared" si="1"/>
        <v>400</v>
      </c>
      <c r="I22" s="94" t="str">
        <f t="shared" si="1"/>
        <v>/</v>
      </c>
      <c r="J22" s="47">
        <f t="shared" si="1"/>
        <v>5</v>
      </c>
      <c r="K22" s="64">
        <f>IF(K16&lt;&gt;"",K16*SQRT(3),"")</f>
        <v>7.002801120448181</v>
      </c>
      <c r="L22" s="47" t="str">
        <f>L16</f>
        <v>А</v>
      </c>
    </row>
    <row r="23" spans="1:12" ht="16.5" thickBot="1">
      <c r="A23" s="21">
        <v>9</v>
      </c>
      <c r="B23" s="515"/>
      <c r="C23" s="516"/>
      <c r="D23" s="516"/>
      <c r="E23" s="516"/>
      <c r="F23" s="517"/>
      <c r="G23" s="60" t="s">
        <v>113</v>
      </c>
      <c r="H23" s="59" t="s">
        <v>109</v>
      </c>
      <c r="I23" s="95" t="str">
        <f>I18</f>
        <v>/</v>
      </c>
      <c r="J23" s="61" t="s">
        <v>109</v>
      </c>
      <c r="K23" s="96">
        <f>K19/K21</f>
        <v>14.279999999999996</v>
      </c>
      <c r="L23" s="61" t="s">
        <v>114</v>
      </c>
    </row>
    <row r="24" ht="15.75">
      <c r="A24" s="2"/>
    </row>
    <row r="25" ht="15.75">
      <c r="A25" s="2" t="s">
        <v>76</v>
      </c>
    </row>
    <row r="26" ht="15.75">
      <c r="A26" s="2" t="s">
        <v>77</v>
      </c>
    </row>
  </sheetData>
  <sheetProtection/>
  <mergeCells count="15">
    <mergeCell ref="B6:F6"/>
    <mergeCell ref="H6:I6"/>
    <mergeCell ref="B3:F3"/>
    <mergeCell ref="B4:F4"/>
    <mergeCell ref="G4:J4"/>
    <mergeCell ref="B5:F5"/>
    <mergeCell ref="G5:J5"/>
    <mergeCell ref="H7:I7"/>
    <mergeCell ref="B8:F8"/>
    <mergeCell ref="H8:I8"/>
    <mergeCell ref="B21:F23"/>
    <mergeCell ref="H9:I9"/>
    <mergeCell ref="H10:I10"/>
    <mergeCell ref="B14:F14"/>
    <mergeCell ref="H14:J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M37"/>
  <sheetViews>
    <sheetView showGridLines="0" zoomScalePageLayoutView="0" workbookViewId="0" topLeftCell="A13">
      <selection activeCell="H36" sqref="H36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7.5742187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2" width="10.421875" style="0" customWidth="1"/>
    <col min="13" max="13" width="12.851562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30</v>
      </c>
      <c r="B3" s="3"/>
      <c r="C3" s="3"/>
      <c r="D3" s="3"/>
      <c r="E3" s="3"/>
      <c r="F3" s="2"/>
    </row>
    <row r="4" spans="1:10" ht="16.5" thickBot="1">
      <c r="A4" s="4" t="s">
        <v>31</v>
      </c>
      <c r="B4" s="543" t="s">
        <v>32</v>
      </c>
      <c r="C4" s="544"/>
      <c r="D4" s="544"/>
      <c r="E4" s="544"/>
      <c r="F4" s="545"/>
      <c r="G4" s="5" t="s">
        <v>33</v>
      </c>
      <c r="H4" s="6" t="s">
        <v>34</v>
      </c>
      <c r="I4" s="7"/>
      <c r="J4" s="8" t="s">
        <v>35</v>
      </c>
    </row>
    <row r="5" spans="1:10" ht="16.5" thickBot="1">
      <c r="A5" s="9">
        <v>1</v>
      </c>
      <c r="B5" s="546" t="str">
        <f>CONCATENATE("Тип ",RIGHT(A3,LEN(A3)-SEARCH("Параметры",A3)-LEN("Параметры")))</f>
        <v>Тип трансформатора</v>
      </c>
      <c r="C5" s="547"/>
      <c r="D5" s="547"/>
      <c r="E5" s="547"/>
      <c r="F5" s="548"/>
      <c r="G5" s="549" t="s">
        <v>36</v>
      </c>
      <c r="H5" s="550"/>
      <c r="I5" s="550"/>
      <c r="J5" s="551"/>
    </row>
    <row r="6" spans="1:10" ht="16.5" thickBot="1">
      <c r="A6" s="10">
        <v>2</v>
      </c>
      <c r="B6" s="538" t="str">
        <f>CONCATENATE("Обозначение ",RIGHT(A3,LEN(A3)-SEARCH("Параметры",A3)-LEN("Параметры"))," на схеме")</f>
        <v>Обозначение трансформатора на схеме</v>
      </c>
      <c r="C6" s="539"/>
      <c r="D6" s="539"/>
      <c r="E6" s="539"/>
      <c r="F6" s="540"/>
      <c r="G6" s="549" t="s">
        <v>37</v>
      </c>
      <c r="H6" s="550"/>
      <c r="I6" s="550"/>
      <c r="J6" s="551"/>
    </row>
    <row r="7" spans="1:10" ht="15.75">
      <c r="A7" s="10">
        <v>3</v>
      </c>
      <c r="B7" s="538" t="s">
        <v>38</v>
      </c>
      <c r="C7" s="539"/>
      <c r="D7" s="539"/>
      <c r="E7" s="539"/>
      <c r="F7" s="540"/>
      <c r="G7" s="11" t="s">
        <v>39</v>
      </c>
      <c r="H7" s="528">
        <v>750</v>
      </c>
      <c r="I7" s="529"/>
      <c r="J7" s="12" t="s">
        <v>40</v>
      </c>
    </row>
    <row r="8" spans="1:10" ht="15.75">
      <c r="A8" s="10">
        <v>4</v>
      </c>
      <c r="B8" s="538" t="s">
        <v>41</v>
      </c>
      <c r="C8" s="539"/>
      <c r="D8" s="539"/>
      <c r="E8" s="539"/>
      <c r="F8" s="540"/>
      <c r="G8" s="13" t="s">
        <v>42</v>
      </c>
      <c r="H8" s="504"/>
      <c r="I8" s="505"/>
      <c r="J8" s="14" t="s">
        <v>40</v>
      </c>
    </row>
    <row r="9" spans="1:10" ht="15.75">
      <c r="A9" s="10">
        <v>5</v>
      </c>
      <c r="B9" s="538" t="s">
        <v>43</v>
      </c>
      <c r="C9" s="539"/>
      <c r="D9" s="539"/>
      <c r="E9" s="539"/>
      <c r="F9" s="540"/>
      <c r="G9" s="13" t="s">
        <v>44</v>
      </c>
      <c r="H9" s="504">
        <v>20</v>
      </c>
      <c r="I9" s="505"/>
      <c r="J9" s="14" t="s">
        <v>40</v>
      </c>
    </row>
    <row r="10" spans="1:10" ht="15.75">
      <c r="A10" s="10">
        <v>6</v>
      </c>
      <c r="B10" s="15" t="s">
        <v>45</v>
      </c>
      <c r="C10" s="16"/>
      <c r="D10" s="16"/>
      <c r="E10" s="16"/>
      <c r="F10" s="17"/>
      <c r="G10" s="13" t="s">
        <v>46</v>
      </c>
      <c r="H10" s="504">
        <f>3*417</f>
        <v>1251</v>
      </c>
      <c r="I10" s="505"/>
      <c r="J10" s="14" t="s">
        <v>47</v>
      </c>
    </row>
    <row r="11" spans="1:10" ht="15.75">
      <c r="A11" s="10">
        <v>7</v>
      </c>
      <c r="B11" s="538" t="s">
        <v>48</v>
      </c>
      <c r="C11" s="539"/>
      <c r="D11" s="539"/>
      <c r="E11" s="539"/>
      <c r="F11" s="540"/>
      <c r="G11" s="13" t="s">
        <v>49</v>
      </c>
      <c r="H11" s="504">
        <v>13.8</v>
      </c>
      <c r="I11" s="505"/>
      <c r="J11" s="14" t="s">
        <v>50</v>
      </c>
    </row>
    <row r="12" spans="1:10" ht="15.75">
      <c r="A12" s="10">
        <v>8</v>
      </c>
      <c r="B12" s="15" t="s">
        <v>51</v>
      </c>
      <c r="C12" s="16"/>
      <c r="D12" s="16"/>
      <c r="E12" s="16"/>
      <c r="F12" s="17"/>
      <c r="G12" s="18" t="s">
        <v>52</v>
      </c>
      <c r="H12" s="536">
        <f>IF(H7&lt;&gt;"",$H$10*1000/SQRT(3)/H7,"")</f>
        <v>963.0202490082959</v>
      </c>
      <c r="I12" s="537"/>
      <c r="J12" s="19" t="s">
        <v>53</v>
      </c>
    </row>
    <row r="13" spans="1:10" ht="15.75">
      <c r="A13" s="10">
        <v>9</v>
      </c>
      <c r="B13" s="15" t="s">
        <v>54</v>
      </c>
      <c r="C13" s="16"/>
      <c r="D13" s="16"/>
      <c r="E13" s="16"/>
      <c r="F13" s="17"/>
      <c r="G13" s="18" t="s">
        <v>55</v>
      </c>
      <c r="H13" s="536">
        <f>IF(H8&lt;&gt;"",$H$10*1000/SQRT(3)/H8,"")</f>
      </c>
      <c r="I13" s="537"/>
      <c r="J13" s="19" t="s">
        <v>53</v>
      </c>
    </row>
    <row r="14" spans="1:10" ht="15.75">
      <c r="A14" s="10">
        <v>10</v>
      </c>
      <c r="B14" s="15" t="s">
        <v>56</v>
      </c>
      <c r="C14" s="16"/>
      <c r="D14" s="16"/>
      <c r="E14" s="16"/>
      <c r="F14" s="17"/>
      <c r="G14" s="20" t="s">
        <v>57</v>
      </c>
      <c r="H14" s="536">
        <f>IF(H9&lt;&gt;"",$H$10*1000/SQRT(3)/H9/2,"")</f>
        <v>18056.62966890555</v>
      </c>
      <c r="I14" s="537"/>
      <c r="J14" s="20" t="s">
        <v>53</v>
      </c>
    </row>
    <row r="15" spans="1:10" ht="16.5" thickBot="1">
      <c r="A15" s="21">
        <v>11</v>
      </c>
      <c r="B15" s="22" t="s">
        <v>58</v>
      </c>
      <c r="C15" s="23"/>
      <c r="D15" s="23"/>
      <c r="E15" s="23"/>
      <c r="F15" s="24"/>
      <c r="G15" s="25" t="s">
        <v>59</v>
      </c>
      <c r="H15" s="541">
        <f>IF(H10&lt;&gt;"",$H$10*1000/SQRT(3)/H9/2,"")</f>
        <v>18056.62966890555</v>
      </c>
      <c r="I15" s="542"/>
      <c r="J15" s="26" t="s">
        <v>53</v>
      </c>
    </row>
    <row r="16" spans="1:9" ht="12.75">
      <c r="A16" s="3"/>
      <c r="H16" s="1"/>
      <c r="I16" s="1"/>
    </row>
    <row r="17" ht="16.5" thickBot="1">
      <c r="A17" s="2" t="s">
        <v>60</v>
      </c>
    </row>
    <row r="18" spans="1:13" ht="48" thickBot="1">
      <c r="A18" s="27" t="s">
        <v>31</v>
      </c>
      <c r="B18" s="522" t="s">
        <v>61</v>
      </c>
      <c r="C18" s="523"/>
      <c r="D18" s="523"/>
      <c r="E18" s="523"/>
      <c r="F18" s="524"/>
      <c r="G18" s="30" t="s">
        <v>33</v>
      </c>
      <c r="H18" s="525" t="s">
        <v>62</v>
      </c>
      <c r="I18" s="526"/>
      <c r="J18" s="527"/>
      <c r="K18" s="31" t="s">
        <v>63</v>
      </c>
      <c r="L18" s="29" t="s">
        <v>35</v>
      </c>
      <c r="M18" s="32" t="s">
        <v>64</v>
      </c>
    </row>
    <row r="19" spans="1:13" ht="18.75">
      <c r="A19" s="9">
        <v>1</v>
      </c>
      <c r="B19" s="33" t="s">
        <v>65</v>
      </c>
      <c r="C19" s="34"/>
      <c r="D19" s="34"/>
      <c r="E19" s="34"/>
      <c r="F19" s="35"/>
      <c r="G19" s="36" t="s">
        <v>78</v>
      </c>
      <c r="H19" s="37">
        <v>3000</v>
      </c>
      <c r="I19" s="38" t="s">
        <v>66</v>
      </c>
      <c r="J19" s="39">
        <v>1</v>
      </c>
      <c r="K19" s="40">
        <f>IF(H12&lt;&gt;"",H12/(H19/J19),"")</f>
        <v>0.32100674966943193</v>
      </c>
      <c r="L19" s="41" t="str">
        <f aca="true" t="shared" si="0" ref="L19:L29">IF(LEFT(G19,1)="I","А","В")</f>
        <v>А</v>
      </c>
      <c r="M19" s="9" t="s">
        <v>67</v>
      </c>
    </row>
    <row r="20" spans="1:13" ht="18.75">
      <c r="A20" s="9">
        <v>2</v>
      </c>
      <c r="B20" s="42" t="s">
        <v>68</v>
      </c>
      <c r="C20" s="43"/>
      <c r="D20" s="43"/>
      <c r="E20" s="43"/>
      <c r="F20" s="44"/>
      <c r="G20" s="36" t="s">
        <v>79</v>
      </c>
      <c r="H20" s="45">
        <v>18000</v>
      </c>
      <c r="I20" s="46" t="s">
        <v>66</v>
      </c>
      <c r="J20" s="47">
        <v>5</v>
      </c>
      <c r="K20" s="40">
        <f>IF(H14&lt;&gt;"",H14/(H20/J20),"")</f>
        <v>5.015730463584875</v>
      </c>
      <c r="L20" s="46" t="str">
        <f t="shared" si="0"/>
        <v>А</v>
      </c>
      <c r="M20" s="10" t="s">
        <v>67</v>
      </c>
    </row>
    <row r="21" spans="1:13" ht="18.75">
      <c r="A21" s="9">
        <v>3</v>
      </c>
      <c r="B21" s="42" t="s">
        <v>68</v>
      </c>
      <c r="C21" s="43"/>
      <c r="D21" s="43"/>
      <c r="E21" s="43"/>
      <c r="F21" s="44"/>
      <c r="G21" s="36" t="s">
        <v>80</v>
      </c>
      <c r="H21" s="45">
        <v>18000</v>
      </c>
      <c r="I21" s="46" t="s">
        <v>66</v>
      </c>
      <c r="J21" s="47">
        <v>5</v>
      </c>
      <c r="K21" s="40">
        <f>IF(H15&lt;&gt;"",H15/(H21/J21),"")</f>
        <v>5.015730463584875</v>
      </c>
      <c r="L21" s="46" t="str">
        <f t="shared" si="0"/>
        <v>А</v>
      </c>
      <c r="M21" s="10" t="s">
        <v>67</v>
      </c>
    </row>
    <row r="22" spans="1:13" ht="18.75">
      <c r="A22" s="9">
        <v>4</v>
      </c>
      <c r="B22" s="42" t="s">
        <v>68</v>
      </c>
      <c r="C22" s="43"/>
      <c r="D22" s="43"/>
      <c r="E22" s="43"/>
      <c r="F22" s="44"/>
      <c r="G22" s="36" t="s">
        <v>81</v>
      </c>
      <c r="H22" s="45">
        <v>18000</v>
      </c>
      <c r="I22" s="46" t="s">
        <v>66</v>
      </c>
      <c r="J22" s="47">
        <v>5</v>
      </c>
      <c r="K22" s="40">
        <f>IF(H14&lt;&gt;"",H14/(H22/J22),"")</f>
        <v>5.015730463584875</v>
      </c>
      <c r="L22" s="46" t="str">
        <f t="shared" si="0"/>
        <v>А</v>
      </c>
      <c r="M22" s="10" t="s">
        <v>67</v>
      </c>
    </row>
    <row r="23" spans="1:13" ht="18.75">
      <c r="A23" s="9">
        <v>5</v>
      </c>
      <c r="B23" s="42" t="s">
        <v>68</v>
      </c>
      <c r="C23" s="43"/>
      <c r="D23" s="43"/>
      <c r="E23" s="43"/>
      <c r="F23" s="44"/>
      <c r="G23" s="36" t="s">
        <v>82</v>
      </c>
      <c r="H23" s="45">
        <v>18000</v>
      </c>
      <c r="I23" s="46" t="s">
        <v>66</v>
      </c>
      <c r="J23" s="47">
        <v>5</v>
      </c>
      <c r="K23" s="40">
        <f>IF(H15&lt;&gt;"",H15/(H23/J23),"")</f>
        <v>5.015730463584875</v>
      </c>
      <c r="L23" s="46" t="str">
        <f t="shared" si="0"/>
        <v>А</v>
      </c>
      <c r="M23" s="10" t="s">
        <v>67</v>
      </c>
    </row>
    <row r="24" spans="1:13" ht="18.75">
      <c r="A24" s="9">
        <v>6</v>
      </c>
      <c r="B24" s="42" t="s">
        <v>69</v>
      </c>
      <c r="C24" s="43"/>
      <c r="D24" s="43"/>
      <c r="E24" s="43"/>
      <c r="F24" s="44"/>
      <c r="G24" s="36" t="s">
        <v>83</v>
      </c>
      <c r="H24" s="45">
        <v>1000</v>
      </c>
      <c r="I24" s="46" t="s">
        <v>66</v>
      </c>
      <c r="J24" s="47">
        <v>1</v>
      </c>
      <c r="K24" s="10" t="s">
        <v>70</v>
      </c>
      <c r="L24" s="46" t="str">
        <f t="shared" si="0"/>
        <v>А</v>
      </c>
      <c r="M24" s="10" t="s">
        <v>67</v>
      </c>
    </row>
    <row r="25" spans="1:13" ht="18.75">
      <c r="A25" s="9">
        <v>7</v>
      </c>
      <c r="B25" s="42" t="s">
        <v>71</v>
      </c>
      <c r="C25" s="43"/>
      <c r="D25" s="43"/>
      <c r="E25" s="43"/>
      <c r="F25" s="44"/>
      <c r="G25" s="36" t="s">
        <v>84</v>
      </c>
      <c r="H25" s="45"/>
      <c r="I25" s="46" t="s">
        <v>66</v>
      </c>
      <c r="J25" s="47"/>
      <c r="K25" s="10" t="s">
        <v>70</v>
      </c>
      <c r="L25" s="46" t="str">
        <f t="shared" si="0"/>
        <v>А</v>
      </c>
      <c r="M25" s="10" t="s">
        <v>67</v>
      </c>
    </row>
    <row r="26" spans="1:13" ht="18.75">
      <c r="A26" s="9">
        <v>8</v>
      </c>
      <c r="B26" s="48" t="s">
        <v>72</v>
      </c>
      <c r="C26" s="43"/>
      <c r="D26" s="43"/>
      <c r="E26" s="43"/>
      <c r="F26" s="44"/>
      <c r="G26" s="36" t="s">
        <v>85</v>
      </c>
      <c r="H26" s="45">
        <v>20000</v>
      </c>
      <c r="I26" s="46" t="s">
        <v>66</v>
      </c>
      <c r="J26" s="47">
        <v>100</v>
      </c>
      <c r="K26" s="10">
        <f>J26</f>
        <v>100</v>
      </c>
      <c r="L26" s="46" t="str">
        <f t="shared" si="0"/>
        <v>В</v>
      </c>
      <c r="M26" s="10" t="s">
        <v>67</v>
      </c>
    </row>
    <row r="27" spans="1:13" ht="18.75">
      <c r="A27" s="9">
        <v>9</v>
      </c>
      <c r="B27" s="49" t="s">
        <v>86</v>
      </c>
      <c r="C27" s="50"/>
      <c r="D27" s="50"/>
      <c r="E27" s="50"/>
      <c r="F27" s="51"/>
      <c r="G27" s="36" t="s">
        <v>87</v>
      </c>
      <c r="H27" s="45">
        <v>20000</v>
      </c>
      <c r="I27" s="52" t="s">
        <v>66</v>
      </c>
      <c r="J27" s="53">
        <v>33</v>
      </c>
      <c r="K27" s="54" t="s">
        <v>70</v>
      </c>
      <c r="L27" s="52" t="str">
        <f t="shared" si="0"/>
        <v>В</v>
      </c>
      <c r="M27" s="10" t="s">
        <v>73</v>
      </c>
    </row>
    <row r="28" spans="1:13" ht="18.75">
      <c r="A28" s="9">
        <v>10</v>
      </c>
      <c r="B28" s="48" t="s">
        <v>74</v>
      </c>
      <c r="C28" s="43"/>
      <c r="D28" s="43"/>
      <c r="E28" s="43"/>
      <c r="F28" s="44"/>
      <c r="G28" s="36" t="s">
        <v>88</v>
      </c>
      <c r="H28" s="45">
        <v>20000</v>
      </c>
      <c r="I28" s="46" t="s">
        <v>66</v>
      </c>
      <c r="J28" s="47">
        <v>100</v>
      </c>
      <c r="K28" s="10">
        <f>J28</f>
        <v>100</v>
      </c>
      <c r="L28" s="46" t="str">
        <f t="shared" si="0"/>
        <v>В</v>
      </c>
      <c r="M28" s="10" t="s">
        <v>67</v>
      </c>
    </row>
    <row r="29" spans="1:13" ht="19.5" thickBot="1">
      <c r="A29" s="21">
        <v>11</v>
      </c>
      <c r="B29" s="55" t="s">
        <v>89</v>
      </c>
      <c r="C29" s="56"/>
      <c r="D29" s="56"/>
      <c r="E29" s="56"/>
      <c r="F29" s="57"/>
      <c r="G29" s="58" t="s">
        <v>90</v>
      </c>
      <c r="H29" s="59">
        <v>20000</v>
      </c>
      <c r="I29" s="60" t="s">
        <v>66</v>
      </c>
      <c r="J29" s="61">
        <v>33</v>
      </c>
      <c r="K29" s="21" t="s">
        <v>70</v>
      </c>
      <c r="L29" s="60" t="str">
        <f t="shared" si="0"/>
        <v>В</v>
      </c>
      <c r="M29" s="10" t="s">
        <v>73</v>
      </c>
    </row>
    <row r="30" spans="1:13" ht="15.75">
      <c r="A30" s="9">
        <v>12</v>
      </c>
      <c r="B30" s="552" t="s">
        <v>75</v>
      </c>
      <c r="C30" s="553"/>
      <c r="D30" s="553"/>
      <c r="E30" s="553"/>
      <c r="F30" s="554"/>
      <c r="G30" s="9" t="str">
        <f>CONCATENATE(G19,"_лин")</f>
        <v>IВН ТБ_лин</v>
      </c>
      <c r="H30" s="62">
        <f aca="true" t="shared" si="1" ref="H30:J34">H19</f>
        <v>3000</v>
      </c>
      <c r="I30" s="34" t="str">
        <f t="shared" si="1"/>
        <v>/</v>
      </c>
      <c r="J30" s="39">
        <f t="shared" si="1"/>
        <v>1</v>
      </c>
      <c r="K30" s="40">
        <f>IF(K19&lt;&gt;"",K19*SQRT(3),"")</f>
        <v>0.5559999999999999</v>
      </c>
      <c r="L30" s="41" t="str">
        <f>L19</f>
        <v>А</v>
      </c>
      <c r="M30" s="63" t="s">
        <v>73</v>
      </c>
    </row>
    <row r="31" spans="1:13" ht="15.75">
      <c r="A31" s="9">
        <v>13</v>
      </c>
      <c r="B31" s="552"/>
      <c r="C31" s="553"/>
      <c r="D31" s="553"/>
      <c r="E31" s="553"/>
      <c r="F31" s="554"/>
      <c r="G31" s="45" t="str">
        <f>CONCATENATE(G20,"_dТБ")</f>
        <v>IНН1 ТБ-5Г_dТБ</v>
      </c>
      <c r="H31" s="45">
        <f t="shared" si="1"/>
        <v>18000</v>
      </c>
      <c r="I31" s="43" t="str">
        <f t="shared" si="1"/>
        <v>/</v>
      </c>
      <c r="J31" s="47">
        <f t="shared" si="1"/>
        <v>5</v>
      </c>
      <c r="K31" s="64">
        <f>IF(K20&lt;&gt;"",K20*2,"")</f>
        <v>10.03146092716975</v>
      </c>
      <c r="L31" s="46" t="str">
        <f>L20</f>
        <v>А</v>
      </c>
      <c r="M31" s="10" t="s">
        <v>67</v>
      </c>
    </row>
    <row r="32" spans="1:13" ht="15.75">
      <c r="A32" s="9">
        <v>14</v>
      </c>
      <c r="B32" s="552"/>
      <c r="C32" s="553"/>
      <c r="D32" s="553"/>
      <c r="E32" s="553"/>
      <c r="F32" s="554"/>
      <c r="G32" s="45" t="str">
        <f>CONCATENATE(G21,"_dТБ")</f>
        <v>IНН2 ТБ-5Г_dТБ</v>
      </c>
      <c r="H32" s="45">
        <f t="shared" si="1"/>
        <v>18000</v>
      </c>
      <c r="I32" s="43" t="str">
        <f t="shared" si="1"/>
        <v>/</v>
      </c>
      <c r="J32" s="47">
        <f t="shared" si="1"/>
        <v>5</v>
      </c>
      <c r="K32" s="64">
        <f>IF(K21&lt;&gt;"",K21*2,"")</f>
        <v>10.03146092716975</v>
      </c>
      <c r="L32" s="46" t="str">
        <f>L21</f>
        <v>А</v>
      </c>
      <c r="M32" s="10" t="s">
        <v>67</v>
      </c>
    </row>
    <row r="33" spans="1:13" ht="15.75">
      <c r="A33" s="9">
        <v>15</v>
      </c>
      <c r="B33" s="552"/>
      <c r="C33" s="553"/>
      <c r="D33" s="553"/>
      <c r="E33" s="553"/>
      <c r="F33" s="554"/>
      <c r="G33" s="45" t="str">
        <f>CONCATENATE(G22,"_dТБ")</f>
        <v>IНН1 ТБ-6Г_dТБ</v>
      </c>
      <c r="H33" s="45">
        <f t="shared" si="1"/>
        <v>18000</v>
      </c>
      <c r="I33" s="43" t="str">
        <f t="shared" si="1"/>
        <v>/</v>
      </c>
      <c r="J33" s="47">
        <f t="shared" si="1"/>
        <v>5</v>
      </c>
      <c r="K33" s="64">
        <f>IF(K22&lt;&gt;"",K22*2,"")</f>
        <v>10.03146092716975</v>
      </c>
      <c r="L33" s="46" t="str">
        <f>L22</f>
        <v>А</v>
      </c>
      <c r="M33" s="10" t="s">
        <v>67</v>
      </c>
    </row>
    <row r="34" spans="1:13" ht="16.5" thickBot="1">
      <c r="A34" s="65">
        <v>16</v>
      </c>
      <c r="B34" s="555"/>
      <c r="C34" s="556"/>
      <c r="D34" s="556"/>
      <c r="E34" s="556"/>
      <c r="F34" s="557"/>
      <c r="G34" s="66" t="str">
        <f>CONCATENATE(G23,"_dТБ")</f>
        <v>IНН2 ТБ-6Г_dТБ</v>
      </c>
      <c r="H34" s="66">
        <f t="shared" si="1"/>
        <v>18000</v>
      </c>
      <c r="I34" s="67" t="str">
        <f t="shared" si="1"/>
        <v>/</v>
      </c>
      <c r="J34" s="68">
        <f t="shared" si="1"/>
        <v>5</v>
      </c>
      <c r="K34" s="69">
        <f>IF(K23&lt;&gt;"",K23*2,"")</f>
        <v>10.03146092716975</v>
      </c>
      <c r="L34" s="70" t="str">
        <f>L23</f>
        <v>А</v>
      </c>
      <c r="M34" s="54" t="s">
        <v>67</v>
      </c>
    </row>
    <row r="35" spans="1:13" ht="12.75">
      <c r="A35" s="1"/>
      <c r="M35" s="1"/>
    </row>
    <row r="36" ht="15.75">
      <c r="A36" s="2" t="s">
        <v>76</v>
      </c>
    </row>
    <row r="37" ht="15.75">
      <c r="A37" s="2" t="s">
        <v>77</v>
      </c>
    </row>
  </sheetData>
  <sheetProtection/>
  <mergeCells count="21">
    <mergeCell ref="B30:F34"/>
    <mergeCell ref="B18:F18"/>
    <mergeCell ref="H14:I14"/>
    <mergeCell ref="B11:F11"/>
    <mergeCell ref="B9:F9"/>
    <mergeCell ref="H10:I10"/>
    <mergeCell ref="B4:F4"/>
    <mergeCell ref="B6:F6"/>
    <mergeCell ref="B5:F5"/>
    <mergeCell ref="G5:J5"/>
    <mergeCell ref="G6:J6"/>
    <mergeCell ref="H12:I12"/>
    <mergeCell ref="B7:F7"/>
    <mergeCell ref="H11:I11"/>
    <mergeCell ref="H13:I13"/>
    <mergeCell ref="H15:I15"/>
    <mergeCell ref="H18:J18"/>
    <mergeCell ref="H9:I9"/>
    <mergeCell ref="H7:I7"/>
    <mergeCell ref="B8:F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L27"/>
  <sheetViews>
    <sheetView showGridLines="0" zoomScalePageLayoutView="0" workbookViewId="0" topLeftCell="A1">
      <selection activeCell="G18" sqref="G18:K2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115</v>
      </c>
      <c r="B3" s="3"/>
      <c r="C3" s="3"/>
      <c r="D3" s="3"/>
      <c r="E3" s="3"/>
      <c r="F3" s="2"/>
    </row>
    <row r="4" spans="1:10" ht="16.5" thickBot="1">
      <c r="A4" s="4" t="s">
        <v>31</v>
      </c>
      <c r="B4" s="543" t="s">
        <v>32</v>
      </c>
      <c r="C4" s="544"/>
      <c r="D4" s="544"/>
      <c r="E4" s="544"/>
      <c r="F4" s="545"/>
      <c r="G4" s="5" t="s">
        <v>33</v>
      </c>
      <c r="H4" s="6" t="s">
        <v>34</v>
      </c>
      <c r="I4" s="7"/>
      <c r="J4" s="8" t="s">
        <v>35</v>
      </c>
    </row>
    <row r="5" spans="1:10" ht="16.5" thickBot="1">
      <c r="A5" s="9">
        <v>1</v>
      </c>
      <c r="B5" s="546" t="str">
        <f>CONCATENATE("Тип ",RIGHT(A3,LEN(A3)-SEARCH("Параметры",A3)-LEN("Параметры")))</f>
        <v>Тип трансформатора собственных нужд</v>
      </c>
      <c r="C5" s="547"/>
      <c r="D5" s="547"/>
      <c r="E5" s="547"/>
      <c r="F5" s="548"/>
      <c r="G5" s="549"/>
      <c r="H5" s="550"/>
      <c r="I5" s="550"/>
      <c r="J5" s="551"/>
    </row>
    <row r="6" spans="1:10" ht="16.5" thickBot="1">
      <c r="A6" s="10">
        <v>2</v>
      </c>
      <c r="B6" s="538" t="str">
        <f>CONCATENATE("Обозначение ",RIGHT(A3,LEN(A3)-SEARCH("Параметры",A3)-LEN("Параметры"))," на схеме")</f>
        <v>Обозначение трансформатора собственных нужд на схеме</v>
      </c>
      <c r="C6" s="539"/>
      <c r="D6" s="539"/>
      <c r="E6" s="539"/>
      <c r="F6" s="540"/>
      <c r="G6" s="549" t="s">
        <v>116</v>
      </c>
      <c r="H6" s="550"/>
      <c r="I6" s="550"/>
      <c r="J6" s="551"/>
    </row>
    <row r="7" spans="1:10" ht="15.75">
      <c r="A7" s="10">
        <v>3</v>
      </c>
      <c r="B7" s="538" t="s">
        <v>38</v>
      </c>
      <c r="C7" s="539"/>
      <c r="D7" s="539"/>
      <c r="E7" s="539"/>
      <c r="F7" s="540"/>
      <c r="G7" s="11" t="s">
        <v>39</v>
      </c>
      <c r="H7" s="528">
        <v>10</v>
      </c>
      <c r="I7" s="529"/>
      <c r="J7" s="12" t="s">
        <v>40</v>
      </c>
    </row>
    <row r="8" spans="1:10" ht="15.75">
      <c r="A8" s="10">
        <v>4</v>
      </c>
      <c r="B8" s="538" t="s">
        <v>41</v>
      </c>
      <c r="C8" s="539"/>
      <c r="D8" s="539"/>
      <c r="E8" s="539"/>
      <c r="F8" s="540"/>
      <c r="G8" s="13" t="s">
        <v>42</v>
      </c>
      <c r="H8" s="504"/>
      <c r="I8" s="505"/>
      <c r="J8" s="14" t="s">
        <v>40</v>
      </c>
    </row>
    <row r="9" spans="1:10" ht="15.75">
      <c r="A9" s="10">
        <v>5</v>
      </c>
      <c r="B9" s="538" t="s">
        <v>43</v>
      </c>
      <c r="C9" s="539"/>
      <c r="D9" s="539"/>
      <c r="E9" s="539"/>
      <c r="F9" s="540"/>
      <c r="G9" s="13" t="s">
        <v>44</v>
      </c>
      <c r="H9" s="504">
        <v>0.4</v>
      </c>
      <c r="I9" s="505"/>
      <c r="J9" s="14" t="s">
        <v>40</v>
      </c>
    </row>
    <row r="10" spans="1:10" ht="15.75">
      <c r="A10" s="10">
        <v>6</v>
      </c>
      <c r="B10" s="15" t="s">
        <v>45</v>
      </c>
      <c r="C10" s="16"/>
      <c r="D10" s="16"/>
      <c r="E10" s="16"/>
      <c r="F10" s="17"/>
      <c r="G10" s="13" t="s">
        <v>46</v>
      </c>
      <c r="H10" s="504">
        <v>1</v>
      </c>
      <c r="I10" s="505"/>
      <c r="J10" s="14" t="s">
        <v>47</v>
      </c>
    </row>
    <row r="11" spans="1:10" ht="15.75">
      <c r="A11" s="10">
        <v>7</v>
      </c>
      <c r="B11" s="538" t="s">
        <v>48</v>
      </c>
      <c r="C11" s="539"/>
      <c r="D11" s="539"/>
      <c r="E11" s="539"/>
      <c r="F11" s="540"/>
      <c r="G11" s="13" t="s">
        <v>49</v>
      </c>
      <c r="H11" s="504"/>
      <c r="I11" s="505"/>
      <c r="J11" s="14" t="s">
        <v>50</v>
      </c>
    </row>
    <row r="12" spans="1:10" ht="15.75">
      <c r="A12" s="10">
        <v>8</v>
      </c>
      <c r="B12" s="15" t="s">
        <v>51</v>
      </c>
      <c r="C12" s="16"/>
      <c r="D12" s="16"/>
      <c r="E12" s="16"/>
      <c r="F12" s="17"/>
      <c r="G12" s="18" t="s">
        <v>52</v>
      </c>
      <c r="H12" s="536">
        <f>IF(H7&lt;&gt;"",$H$10*1000/SQRT(3)/H7,"")</f>
        <v>57.73502691896258</v>
      </c>
      <c r="I12" s="537"/>
      <c r="J12" s="19" t="s">
        <v>53</v>
      </c>
    </row>
    <row r="13" spans="1:10" ht="15.75">
      <c r="A13" s="10">
        <v>9</v>
      </c>
      <c r="B13" s="15" t="s">
        <v>54</v>
      </c>
      <c r="C13" s="16"/>
      <c r="D13" s="16"/>
      <c r="E13" s="16"/>
      <c r="F13" s="17"/>
      <c r="G13" s="18" t="s">
        <v>55</v>
      </c>
      <c r="H13" s="536">
        <f>IF(H8&lt;&gt;"",$H$10*1000/SQRT(3)/H8,"")</f>
      </c>
      <c r="I13" s="537"/>
      <c r="J13" s="19" t="s">
        <v>53</v>
      </c>
    </row>
    <row r="14" spans="1:10" ht="16.5" thickBot="1">
      <c r="A14" s="21">
        <v>10</v>
      </c>
      <c r="B14" s="86" t="s">
        <v>117</v>
      </c>
      <c r="C14" s="87"/>
      <c r="D14" s="87"/>
      <c r="E14" s="87"/>
      <c r="F14" s="88"/>
      <c r="G14" s="97" t="s">
        <v>118</v>
      </c>
      <c r="H14" s="520">
        <f>IF(H9&lt;&gt;"",$H$10*1000/SQRT(3)/H9,"")</f>
        <v>1443.3756729740644</v>
      </c>
      <c r="I14" s="521"/>
      <c r="J14" s="98" t="s">
        <v>53</v>
      </c>
    </row>
    <row r="15" ht="12.75">
      <c r="A15" s="3"/>
    </row>
    <row r="16" ht="16.5" thickBot="1">
      <c r="A16" s="2" t="s">
        <v>60</v>
      </c>
    </row>
    <row r="17" spans="1:12" ht="32.25" thickBot="1">
      <c r="A17" s="28" t="s">
        <v>31</v>
      </c>
      <c r="B17" s="522" t="s">
        <v>61</v>
      </c>
      <c r="C17" s="523"/>
      <c r="D17" s="523"/>
      <c r="E17" s="523"/>
      <c r="F17" s="524"/>
      <c r="G17" s="30" t="s">
        <v>33</v>
      </c>
      <c r="H17" s="525" t="s">
        <v>62</v>
      </c>
      <c r="I17" s="526"/>
      <c r="J17" s="527"/>
      <c r="K17" s="92" t="s">
        <v>63</v>
      </c>
      <c r="L17" s="93" t="s">
        <v>35</v>
      </c>
    </row>
    <row r="18" spans="1:12" ht="15.75">
      <c r="A18" s="62">
        <v>1</v>
      </c>
      <c r="B18" s="33" t="s">
        <v>119</v>
      </c>
      <c r="C18" s="34"/>
      <c r="D18" s="34"/>
      <c r="E18" s="34"/>
      <c r="F18" s="35"/>
      <c r="G18" s="41" t="s">
        <v>120</v>
      </c>
      <c r="H18" s="62">
        <v>300</v>
      </c>
      <c r="I18" s="9" t="s">
        <v>66</v>
      </c>
      <c r="J18" s="39">
        <v>5</v>
      </c>
      <c r="K18" s="40">
        <f>IF(H12&lt;&gt;"",H12/(H18/J18),"")</f>
        <v>0.9622504486493764</v>
      </c>
      <c r="L18" s="39" t="str">
        <f aca="true" t="shared" si="0" ref="L18:L23">IF(LEFT(G18,1)="I","А","В")</f>
        <v>А</v>
      </c>
    </row>
    <row r="19" spans="1:12" ht="15.75">
      <c r="A19" s="45">
        <v>2</v>
      </c>
      <c r="B19" s="42" t="s">
        <v>121</v>
      </c>
      <c r="C19" s="43"/>
      <c r="D19" s="43"/>
      <c r="E19" s="43"/>
      <c r="F19" s="44"/>
      <c r="G19" s="46" t="s">
        <v>122</v>
      </c>
      <c r="H19" s="45">
        <v>1500</v>
      </c>
      <c r="I19" s="10" t="s">
        <v>66</v>
      </c>
      <c r="J19" s="47">
        <v>5</v>
      </c>
      <c r="K19" s="40">
        <f>IF(H14&lt;&gt;"",H14/(H19/J19),"")</f>
        <v>4.811252243246881</v>
      </c>
      <c r="L19" s="47" t="str">
        <f t="shared" si="0"/>
        <v>А</v>
      </c>
    </row>
    <row r="20" spans="1:12" ht="15.75">
      <c r="A20" s="45">
        <v>3</v>
      </c>
      <c r="B20" s="42" t="s">
        <v>123</v>
      </c>
      <c r="C20" s="43"/>
      <c r="D20" s="43"/>
      <c r="E20" s="43"/>
      <c r="F20" s="44"/>
      <c r="G20" s="46" t="s">
        <v>124</v>
      </c>
      <c r="H20" s="45"/>
      <c r="I20" s="10" t="s">
        <v>66</v>
      </c>
      <c r="J20" s="47"/>
      <c r="K20" s="10" t="s">
        <v>70</v>
      </c>
      <c r="L20" s="47" t="str">
        <f t="shared" si="0"/>
        <v>А</v>
      </c>
    </row>
    <row r="21" spans="1:12" ht="15.75">
      <c r="A21" s="45">
        <v>3</v>
      </c>
      <c r="B21" s="42" t="s">
        <v>125</v>
      </c>
      <c r="C21" s="43"/>
      <c r="D21" s="43"/>
      <c r="E21" s="43"/>
      <c r="F21" s="44"/>
      <c r="G21" s="46" t="s">
        <v>108</v>
      </c>
      <c r="H21" s="45"/>
      <c r="I21" s="10" t="s">
        <v>66</v>
      </c>
      <c r="J21" s="47"/>
      <c r="K21" s="10" t="s">
        <v>70</v>
      </c>
      <c r="L21" s="47" t="str">
        <f t="shared" si="0"/>
        <v>А</v>
      </c>
    </row>
    <row r="22" spans="1:12" ht="15.75">
      <c r="A22" s="45">
        <v>4</v>
      </c>
      <c r="B22" s="48" t="s">
        <v>126</v>
      </c>
      <c r="C22" s="43"/>
      <c r="D22" s="43"/>
      <c r="E22" s="43"/>
      <c r="F22" s="44"/>
      <c r="G22" s="46" t="s">
        <v>127</v>
      </c>
      <c r="H22" s="45">
        <v>10500</v>
      </c>
      <c r="I22" s="10" t="s">
        <v>66</v>
      </c>
      <c r="J22" s="47">
        <v>100</v>
      </c>
      <c r="K22" s="10">
        <f>J22</f>
        <v>100</v>
      </c>
      <c r="L22" s="47" t="str">
        <f t="shared" si="0"/>
        <v>В</v>
      </c>
    </row>
    <row r="23" spans="1:12" ht="16.5" thickBot="1">
      <c r="A23" s="99">
        <v>5</v>
      </c>
      <c r="B23" s="49" t="s">
        <v>129</v>
      </c>
      <c r="C23" s="50"/>
      <c r="D23" s="50"/>
      <c r="E23" s="50"/>
      <c r="F23" s="51"/>
      <c r="G23" s="52" t="s">
        <v>128</v>
      </c>
      <c r="H23" s="99">
        <v>10500</v>
      </c>
      <c r="I23" s="54" t="s">
        <v>66</v>
      </c>
      <c r="J23" s="53">
        <v>33</v>
      </c>
      <c r="K23" s="54" t="s">
        <v>70</v>
      </c>
      <c r="L23" s="53" t="str">
        <f t="shared" si="0"/>
        <v>В</v>
      </c>
    </row>
    <row r="24" spans="1:12" ht="16.5" thickBot="1">
      <c r="A24" s="4">
        <v>6</v>
      </c>
      <c r="B24" s="558" t="s">
        <v>75</v>
      </c>
      <c r="C24" s="559"/>
      <c r="D24" s="559"/>
      <c r="E24" s="559"/>
      <c r="F24" s="560"/>
      <c r="G24" s="71" t="str">
        <f>CONCATENATE(G19,"_лин")</f>
        <v>Iнн тсн_лин</v>
      </c>
      <c r="H24" s="71">
        <f>H18</f>
        <v>300</v>
      </c>
      <c r="I24" s="100" t="str">
        <f>I18</f>
        <v>/</v>
      </c>
      <c r="J24" s="72">
        <f>J18</f>
        <v>5</v>
      </c>
      <c r="K24" s="101">
        <f>IF(K19&lt;&gt;"",K19*SQRT(3),"")</f>
        <v>8.333333333333332</v>
      </c>
      <c r="L24" s="72" t="str">
        <f>L18</f>
        <v>А</v>
      </c>
    </row>
    <row r="25" ht="15.75">
      <c r="A25" s="91"/>
    </row>
    <row r="26" ht="15.75">
      <c r="A26" s="2" t="s">
        <v>76</v>
      </c>
    </row>
    <row r="27" ht="15.75">
      <c r="A27" s="2" t="s">
        <v>77</v>
      </c>
    </row>
  </sheetData>
  <sheetProtection/>
  <mergeCells count="20">
    <mergeCell ref="B17:F17"/>
    <mergeCell ref="B7:F7"/>
    <mergeCell ref="H11:I11"/>
    <mergeCell ref="H10:I10"/>
    <mergeCell ref="H9:I9"/>
    <mergeCell ref="H8:I8"/>
    <mergeCell ref="B11:F11"/>
    <mergeCell ref="B9:F9"/>
    <mergeCell ref="B8:F8"/>
    <mergeCell ref="H7:I7"/>
    <mergeCell ref="B4:F4"/>
    <mergeCell ref="B6:F6"/>
    <mergeCell ref="B5:F5"/>
    <mergeCell ref="G5:J5"/>
    <mergeCell ref="G6:J6"/>
    <mergeCell ref="B24:F24"/>
    <mergeCell ref="H14:I14"/>
    <mergeCell ref="H13:I13"/>
    <mergeCell ref="H12:I12"/>
    <mergeCell ref="H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 Иван Михайлович</cp:lastModifiedBy>
  <cp:lastPrinted>2016-11-21T05:43:55Z</cp:lastPrinted>
  <dcterms:created xsi:type="dcterms:W3CDTF">1996-10-08T23:32:33Z</dcterms:created>
  <dcterms:modified xsi:type="dcterms:W3CDTF">2021-06-10T12:46:17Z</dcterms:modified>
  <cp:category/>
  <cp:version/>
  <cp:contentType/>
  <cp:contentStatus/>
</cp:coreProperties>
</file>